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.finatti\Downloads\"/>
    </mc:Choice>
  </mc:AlternateContent>
  <xr:revisionPtr revIDLastSave="0" documentId="13_ncr:1_{2E046EE3-F216-4B97-B36B-FE1610C0B45E}" xr6:coauthVersionLast="47" xr6:coauthVersionMax="47" xr10:uidLastSave="{00000000-0000-0000-0000-000000000000}"/>
  <bookViews>
    <workbookView xWindow="-80" yWindow="-80" windowWidth="19360" windowHeight="10360" xr2:uid="{00000000-000D-0000-FFFF-FFFF00000000}"/>
  </bookViews>
  <sheets>
    <sheet name="Acompanhamento 2023" sheetId="28" r:id="rId1"/>
    <sheet name="Orçamento 2024-2026" sheetId="27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28" l="1"/>
  <c r="N44" i="28"/>
  <c r="J44" i="28"/>
  <c r="H44" i="28"/>
  <c r="F44" i="28"/>
  <c r="T43" i="28"/>
  <c r="R43" i="28"/>
  <c r="P42" i="28"/>
  <c r="R42" i="28" s="1"/>
  <c r="T41" i="28"/>
  <c r="R41" i="28"/>
  <c r="T40" i="28"/>
  <c r="R40" i="28"/>
  <c r="T39" i="28"/>
  <c r="R39" i="28"/>
  <c r="T38" i="28"/>
  <c r="R38" i="28"/>
  <c r="T37" i="28"/>
  <c r="R37" i="28"/>
  <c r="T36" i="28"/>
  <c r="R36" i="28"/>
  <c r="T35" i="28"/>
  <c r="R35" i="28"/>
  <c r="T34" i="28"/>
  <c r="R34" i="28"/>
  <c r="T33" i="28"/>
  <c r="R33" i="28"/>
  <c r="N30" i="28"/>
  <c r="N46" i="28" s="1"/>
  <c r="J30" i="28"/>
  <c r="J46" i="28" s="1"/>
  <c r="H30" i="28"/>
  <c r="H46" i="28" s="1"/>
  <c r="F29" i="28"/>
  <c r="F30" i="28" s="1"/>
  <c r="F46" i="28" s="1"/>
  <c r="R28" i="28"/>
  <c r="T27" i="28"/>
  <c r="R27" i="28"/>
  <c r="R30" i="28" s="1"/>
  <c r="L24" i="28"/>
  <c r="L48" i="28" s="1"/>
  <c r="J24" i="28"/>
  <c r="N22" i="28"/>
  <c r="J22" i="28"/>
  <c r="H22" i="28"/>
  <c r="F22" i="28"/>
  <c r="F24" i="28" s="1"/>
  <c r="F48" i="28" s="1"/>
  <c r="T21" i="28"/>
  <c r="R21" i="28"/>
  <c r="T20" i="28"/>
  <c r="R20" i="28"/>
  <c r="T19" i="28"/>
  <c r="R19" i="28"/>
  <c r="T18" i="28"/>
  <c r="R18" i="28"/>
  <c r="T17" i="28"/>
  <c r="R17" i="28"/>
  <c r="T16" i="28"/>
  <c r="R16" i="28"/>
  <c r="T15" i="28"/>
  <c r="R15" i="28"/>
  <c r="T14" i="28"/>
  <c r="R14" i="28"/>
  <c r="T13" i="28"/>
  <c r="R13" i="28"/>
  <c r="T12" i="28"/>
  <c r="R12" i="28"/>
  <c r="T11" i="28"/>
  <c r="R11" i="28"/>
  <c r="T10" i="28"/>
  <c r="R10" i="28"/>
  <c r="T9" i="28"/>
  <c r="R9" i="28"/>
  <c r="R22" i="28" s="1"/>
  <c r="P6" i="28"/>
  <c r="P24" i="28" s="1"/>
  <c r="N6" i="28"/>
  <c r="N24" i="28" s="1"/>
  <c r="N48" i="28" s="1"/>
  <c r="J6" i="28"/>
  <c r="H6" i="28"/>
  <c r="H24" i="28" s="1"/>
  <c r="R4" i="28"/>
  <c r="T3" i="28"/>
  <c r="R3" i="28"/>
  <c r="R6" i="28" s="1"/>
  <c r="R24" i="28" s="1"/>
  <c r="D27" i="27"/>
  <c r="D30" i="27" s="1"/>
  <c r="D6" i="27"/>
  <c r="D24" i="27" s="1"/>
  <c r="D22" i="27"/>
  <c r="J48" i="28" l="1"/>
  <c r="R44" i="28"/>
  <c r="H48" i="28"/>
  <c r="C11" i="28"/>
  <c r="R46" i="28"/>
  <c r="R48" i="28" s="1"/>
  <c r="P44" i="28"/>
  <c r="P46" i="28" s="1"/>
  <c r="C12" i="28" s="1"/>
  <c r="T42" i="28"/>
  <c r="D39" i="27"/>
  <c r="D38" i="27"/>
  <c r="D33" i="27"/>
  <c r="P48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Riva Finatti</author>
    <author>tc={2EC1B6A5-FC89-409C-B4CB-BF2D12F3605A}</author>
  </authors>
  <commentList>
    <comment ref="F29" authorId="0" shapeId="0" xr:uid="{10829917-EA38-49CC-BF28-7E64A2FE8384}">
      <text>
        <r>
          <rPr>
            <b/>
            <sz val="9"/>
            <color indexed="81"/>
            <rFont val="Segoe UI"/>
            <family val="2"/>
          </rPr>
          <t>Rafael Riva Finatti:</t>
        </r>
        <r>
          <rPr>
            <sz val="9"/>
            <color indexed="81"/>
            <rFont val="Segoe UI"/>
            <family val="2"/>
          </rPr>
          <t xml:space="preserve">
Na transição de contas, houve um valor de R$ 949,74 que ficou sem registro na projeção orçamentária 2022-2 + 2023 que considerava um "saldo aproximado do Fundo em 30/6", por isso lançamos como saldo do Fundo de Formação.</t>
        </r>
      </text>
    </comment>
    <comment ref="F36" authorId="1" shapeId="0" xr:uid="{2EC1B6A5-FC89-409C-B4CB-BF2D12F3605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1) 500 dólares da etapa online (total) = 2500 reais
2) 600 dólares das etapas 2023 (presencial + online) para cada um dos 5 que pediram apoio = 15000 reais
3) 6500 reais para a organização da etapa presencial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tc={6D86BBC0-5B2D-4C89-B417-F2CDE3539B36}</author>
    <author>tc={1D7E59D9-A5CE-4787-B850-E2AFCF882160}</author>
    <author>tc={6D87EFCD-9703-4A32-A788-92FAE1789C47}</author>
    <author>tc={DC965745-6120-4E92-9EF3-ED1FAA12CA2A}</author>
    <author>tc={9F0D5FF1-CB44-4196-B0E8-407A53AFB7B6}</author>
    <author>tc={3C088BCB-EF18-4B36-84B0-2B3B47AF2D8C}</author>
    <author>Rafael Riva Finatti</author>
  </authors>
  <commentList>
    <comment ref="D3" authorId="0" shapeId="0" xr:uid="{6D86BBC0-5B2D-4C89-B417-F2CDE3539B36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Comunidades que pagam mais seguirão diminuindo e as novas não darão conta de manter as contribuições
</t>
      </text>
    </comment>
    <comment ref="F3" authorId="1" shapeId="0" xr:uid="{1D7E59D9-A5CE-4787-B850-E2AFCF882160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</t>
      </text>
    </comment>
    <comment ref="D5" authorId="2" shapeId="0" xr:uid="{6D87EFCD-9703-4A32-A788-92FAE1789C4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Transferiremos parte do valor que temos no fundo ordinário para o Fundo de Formação, Espiritualidade e Missão</t>
      </text>
    </comment>
    <comment ref="F5" authorId="3" shapeId="0" xr:uid="{DC965745-6120-4E92-9EF3-ED1FAA12CA2A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</t>
      </text>
    </comment>
    <comment ref="D29" authorId="4" shapeId="0" xr:uid="{9F0D5FF1-CB44-4196-B0E8-407A53AFB7B6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Ideia é passar parte do Fundo Ordinário para cá e tentar manter um valor semelhante ao que tínhamos antes de começar a gestão 2021-2023.
</t>
      </text>
    </comment>
    <comment ref="F29" authorId="5" shapeId="0" xr:uid="{3C088BCB-EF18-4B36-84B0-2B3B47AF2D8C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</t>
      </text>
    </comment>
    <comment ref="D33" authorId="6" shapeId="0" xr:uid="{A89955BC-41E1-494D-A2B7-84F77C161104}">
      <text>
        <r>
          <rPr>
            <b/>
            <sz val="9"/>
            <color indexed="81"/>
            <rFont val="Segoe UI"/>
            <family val="2"/>
          </rPr>
          <t>Rafael Riva Finatti:</t>
        </r>
        <r>
          <rPr>
            <sz val="9"/>
            <color indexed="81"/>
            <rFont val="Segoe UI"/>
            <family val="2"/>
          </rPr>
          <t xml:space="preserve">
Proporcional a um terço dos gastos com o EN
</t>
        </r>
      </text>
    </comment>
  </commentList>
</comments>
</file>

<file path=xl/sharedStrings.xml><?xml version="1.0" encoding="utf-8"?>
<sst xmlns="http://schemas.openxmlformats.org/spreadsheetml/2006/main" count="135" uniqueCount="76">
  <si>
    <t>Doações</t>
  </si>
  <si>
    <t>Dia de Santo Inácio</t>
  </si>
  <si>
    <t>Contabilidade</t>
  </si>
  <si>
    <t>Despesas bancárias</t>
  </si>
  <si>
    <t>Impostos e taxas</t>
  </si>
  <si>
    <t>Reuniões Coordenação Executiva</t>
  </si>
  <si>
    <t>Anuidade CNLB</t>
  </si>
  <si>
    <t>Anuidade CVX Mundial</t>
  </si>
  <si>
    <t>Participações presenciais da CEN em eventos regionais</t>
  </si>
  <si>
    <t>Acordo de cooperação com SJMR</t>
  </si>
  <si>
    <t>Repasse para as Instâncias Regionais</t>
  </si>
  <si>
    <t>Outras formações (CAP1, CAP2, etc)</t>
  </si>
  <si>
    <t>Representações institucionais (ex.: Assembleia CNLB)</t>
  </si>
  <si>
    <t>Assinaturas (StreamYard, Zoom, Publicações, Site...)</t>
  </si>
  <si>
    <t>Saldo ordinário</t>
  </si>
  <si>
    <t>Contribuições comunidades</t>
  </si>
  <si>
    <t>Fontes Ordinárias</t>
  </si>
  <si>
    <t>Orçamento 2022-2 + 2023</t>
  </si>
  <si>
    <t>Total Receitas Ordinárias</t>
  </si>
  <si>
    <t>Total Despesas Ordinárias</t>
  </si>
  <si>
    <t>Despesas Administrativas e Financeiras (Ordinárias)</t>
  </si>
  <si>
    <t>Fontes Extraordinárias</t>
  </si>
  <si>
    <t>Rendimentos Financeiros</t>
  </si>
  <si>
    <t>Total Receitas Extraordinárias</t>
  </si>
  <si>
    <t>Despesas Fundo de Formação, Espiritualidade e Missão</t>
  </si>
  <si>
    <t>Formações internacionais (Famílias, EGF, etc)</t>
  </si>
  <si>
    <t>Encontros internacionais (EoF, JMJ, Jovens AL, etc)</t>
  </si>
  <si>
    <t>Doações para obras da CVX Mundial</t>
  </si>
  <si>
    <t>Assistência emergencial</t>
  </si>
  <si>
    <t>Financiamento de obras da CVX nas regionais</t>
  </si>
  <si>
    <t>Magis VI (subsídios + organização etapa Brasil)</t>
  </si>
  <si>
    <t>Assembleia Mundial da CVX 2023 (Amiens, FRA)</t>
  </si>
  <si>
    <t>Encontro Nacional 2023 (Salvador, Bahia)</t>
  </si>
  <si>
    <t>Apoio a retiros (fim de semana, 8 dias, 30 dias...)</t>
  </si>
  <si>
    <t>Projetos de geração de renda e mitigação da pobreza</t>
  </si>
  <si>
    <t>Cartório, correios, papelaria e outras despesas operacionais</t>
  </si>
  <si>
    <t>TRI3-2022</t>
  </si>
  <si>
    <t>Fundo de formação</t>
  </si>
  <si>
    <t>Reuniões Conselho Nacional</t>
  </si>
  <si>
    <t>TRI4-2022</t>
  </si>
  <si>
    <t xml:space="preserve">Saldo total </t>
  </si>
  <si>
    <t>Saldo em conta em 30/6/2022</t>
  </si>
  <si>
    <t>Saldo do Fundo em 1/7/2022</t>
  </si>
  <si>
    <t>TRI1-2023</t>
  </si>
  <si>
    <t>Saldo do Fundo</t>
  </si>
  <si>
    <t>Novo site causou o estouro</t>
  </si>
  <si>
    <t>TRI2-2023</t>
  </si>
  <si>
    <t>Preços altos, tanto das passagens, quanto da inscrição</t>
  </si>
  <si>
    <t xml:space="preserve">Há algumas comunidades locais inadimplentes, outras que foram extintas. </t>
  </si>
  <si>
    <t>Não há previsão de gastos aqui</t>
  </si>
  <si>
    <t>Saldo do Fundo Ordinário exercício anterior</t>
  </si>
  <si>
    <t>Saldo anterior do Fundo de Formação/Espiritualidade/Missão</t>
  </si>
  <si>
    <t xml:space="preserve">% Fundo Formação </t>
  </si>
  <si>
    <t>% Fundo de Espiritualidade</t>
  </si>
  <si>
    <t>% Fundo para a Missão</t>
  </si>
  <si>
    <t>Encontro Nacional</t>
  </si>
  <si>
    <t xml:space="preserve">Assembleia Mundial da CVX </t>
  </si>
  <si>
    <t>Magis VI (subsídios das etapas restantes)</t>
  </si>
  <si>
    <t>Receitas Ordinárias</t>
  </si>
  <si>
    <t>Despesas Ordinárias</t>
  </si>
  <si>
    <t>Receitas Fundo</t>
  </si>
  <si>
    <t>Despesas Fundo</t>
  </si>
  <si>
    <t>Saldo Cora em 30/09:</t>
  </si>
  <si>
    <t>TRI 3-2023</t>
  </si>
  <si>
    <t>Saldo (a captar)</t>
  </si>
  <si>
    <t>Saldo (a gastar)</t>
  </si>
  <si>
    <t>Precisamos verificar por que não foi paga esta anuidade ainda.</t>
  </si>
  <si>
    <t>variação do câmbio fez com que a anuidade fosse ligeiramente menor</t>
  </si>
  <si>
    <t xml:space="preserve">Vamos estourar aqui por conta do aumento da mensalidade da empresa de contabilidade. </t>
  </si>
  <si>
    <t>Provavelmente, não teremos mais gastos, o que compensará os estouros acima.</t>
  </si>
  <si>
    <t>Não teremos mais gastos, o que compensará os estouros acima.</t>
  </si>
  <si>
    <t>Ainda vamos lançar valores relativos ao encontro do ano que vem, em BH</t>
  </si>
  <si>
    <t>Já estão lançados aqui os principais custos do encontro de transição das CEN, em Brasília</t>
  </si>
  <si>
    <t>Ainda faltam algumas poucas entradas que aconteceram em outubro, mas captamos mais do que prevíamos</t>
  </si>
  <si>
    <t>Com as entradas das inscrições, acabamos gastando um pouco menos do que prevíamos no Encontro Nacional</t>
  </si>
  <si>
    <t>Temos alguns gastos a fazer ainda, com os subsídios a serem aportados este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</si>
</sst>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5" formatCode="_-[$R$-416]\ * #,##0.00_-;\-[$R$-416]\ * #,##0.00_-;_-[$R$-416]\ * &quot;-&quot;??_-;_-@_-"/>
    <numFmt numFmtId="167" formatCode="#,##0.00\ [$€-1];[Red]\-#,##0.00\ [$€-1]"/>
  </numFmts>
  <fonts count="25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4" tint="-0.249977111117893"/>
      <name val="Calibri"/>
      <family val="2"/>
    </font>
    <font>
      <b/>
      <sz val="11"/>
      <color rgb="FF760000"/>
      <name val="Calibri"/>
      <family val="2"/>
    </font>
    <font>
      <b/>
      <sz val="11"/>
      <color theme="9" tint="-0.499984740745262"/>
      <name val="Calibri"/>
      <family val="2"/>
    </font>
    <font>
      <b/>
      <sz val="11"/>
      <color theme="5" tint="-0.499984740745262"/>
      <name val="Calibri"/>
      <family val="2"/>
    </font>
    <font>
      <b/>
      <sz val="11"/>
      <color theme="4"/>
      <name val="Calibri"/>
      <family val="2"/>
    </font>
    <font>
      <b/>
      <sz val="11"/>
      <color theme="1" tint="0.499984740745262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rgb="FF000000"/>
      <name val="Calibri"/>
    </font>
    <font>
      <sz val="9"/>
      <color indexed="81"/>
      <name val="Segoe UI"/>
      <charset val="1"/>
    </font>
    <font>
      <sz val="10"/>
      <color rgb="FF000000"/>
      <name val="Calibri"/>
      <scheme val="minor"/>
    </font>
    <font>
      <sz val="11"/>
      <color rgb="FF0070C0"/>
      <name val="Calibri"/>
      <family val="2"/>
    </font>
    <font>
      <sz val="11"/>
      <color theme="4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F2DBDB"/>
        <bgColor indexed="64"/>
      </patternFill>
    </fill>
    <fill>
      <patternFill patternType="solid">
        <fgColor theme="8" tint="0.79998168889431442"/>
        <bgColor rgb="FFDBE5F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DBE5F1"/>
      </patternFill>
    </fill>
    <fill>
      <patternFill patternType="solid">
        <fgColor theme="8" tint="0.59999389629810485"/>
        <bgColor rgb="FFFFFFFF"/>
      </patternFill>
    </fill>
    <fill>
      <patternFill patternType="solid">
        <fgColor rgb="FFE5B5B5"/>
        <bgColor rgb="FFF2DBDB"/>
      </patternFill>
    </fill>
    <fill>
      <patternFill patternType="solid">
        <fgColor rgb="FFE5B5B5"/>
        <bgColor rgb="FFFFFFFF"/>
      </patternFill>
    </fill>
    <fill>
      <patternFill patternType="solid">
        <fgColor theme="9" tint="0.79998168889431442"/>
        <bgColor rgb="FFDBE5F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DBE5F1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79998168889431442"/>
        <bgColor rgb="FFF2DBDB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rgb="FFF2DBDB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0" tint="-0.14999847407452621"/>
        <bgColor rgb="FFDBE5F1"/>
      </patternFill>
    </fill>
    <fill>
      <patternFill patternType="solid">
        <fgColor rgb="FFFFFF00"/>
        <bgColor rgb="FFDBE5F1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0" fontId="8" fillId="0" borderId="1"/>
    <xf numFmtId="44" fontId="9" fillId="0" borderId="1" applyFont="0" applyFill="0" applyBorder="0" applyAlignment="0" applyProtection="0"/>
    <xf numFmtId="9" fontId="8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9" fontId="6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6" fillId="0" borderId="1"/>
    <xf numFmtId="9" fontId="1" fillId="0" borderId="1" applyFont="0" applyFill="0" applyBorder="0" applyAlignment="0" applyProtection="0"/>
    <xf numFmtId="0" fontId="20" fillId="0" borderId="1"/>
    <xf numFmtId="0" fontId="22" fillId="0" borderId="1"/>
    <xf numFmtId="44" fontId="20" fillId="0" borderId="1" applyFont="0" applyFill="0" applyBorder="0" applyAlignment="0" applyProtection="0"/>
    <xf numFmtId="9" fontId="20" fillId="0" borderId="1" applyFont="0" applyFill="0" applyBorder="0" applyAlignment="0" applyProtection="0"/>
  </cellStyleXfs>
  <cellXfs count="140">
    <xf numFmtId="0" fontId="0" fillId="0" borderId="0" xfId="0"/>
    <xf numFmtId="0" fontId="0" fillId="0" borderId="1" xfId="4" applyFont="1" applyAlignment="1">
      <alignment vertical="center"/>
    </xf>
    <xf numFmtId="0" fontId="4" fillId="0" borderId="1" xfId="4" applyFont="1" applyAlignment="1">
      <alignment vertical="center"/>
    </xf>
    <xf numFmtId="0" fontId="5" fillId="4" borderId="15" xfId="4" applyFont="1" applyFill="1" applyBorder="1" applyAlignment="1">
      <alignment horizontal="center" vertical="center"/>
    </xf>
    <xf numFmtId="44" fontId="4" fillId="5" borderId="16" xfId="5" applyFont="1" applyFill="1" applyBorder="1" applyAlignment="1">
      <alignment vertical="center"/>
    </xf>
    <xf numFmtId="44" fontId="4" fillId="5" borderId="17" xfId="5" applyFont="1" applyFill="1" applyBorder="1" applyAlignment="1">
      <alignment vertical="center"/>
    </xf>
    <xf numFmtId="165" fontId="10" fillId="7" borderId="18" xfId="4" applyNumberFormat="1" applyFont="1" applyFill="1" applyBorder="1" applyAlignment="1">
      <alignment vertical="center"/>
    </xf>
    <xf numFmtId="0" fontId="5" fillId="2" borderId="15" xfId="4" applyFont="1" applyFill="1" applyBorder="1" applyAlignment="1">
      <alignment horizontal="center" vertical="center"/>
    </xf>
    <xf numFmtId="44" fontId="4" fillId="3" borderId="16" xfId="5" applyFont="1" applyFill="1" applyBorder="1" applyAlignment="1">
      <alignment vertical="center"/>
    </xf>
    <xf numFmtId="44" fontId="4" fillId="3" borderId="17" xfId="5" applyFont="1" applyFill="1" applyBorder="1" applyAlignment="1">
      <alignment vertical="center"/>
    </xf>
    <xf numFmtId="165" fontId="11" fillId="9" borderId="18" xfId="4" applyNumberFormat="1" applyFont="1" applyFill="1" applyBorder="1" applyAlignment="1">
      <alignment vertical="center"/>
    </xf>
    <xf numFmtId="0" fontId="5" fillId="10" borderId="15" xfId="4" applyFont="1" applyFill="1" applyBorder="1" applyAlignment="1">
      <alignment horizontal="center" vertical="center"/>
    </xf>
    <xf numFmtId="44" fontId="4" fillId="11" borderId="16" xfId="5" applyFont="1" applyFill="1" applyBorder="1" applyAlignment="1">
      <alignment vertical="center"/>
    </xf>
    <xf numFmtId="44" fontId="4" fillId="11" borderId="17" xfId="5" applyFont="1" applyFill="1" applyBorder="1" applyAlignment="1">
      <alignment vertical="center"/>
    </xf>
    <xf numFmtId="165" fontId="12" fillId="13" borderId="18" xfId="4" applyNumberFormat="1" applyFont="1" applyFill="1" applyBorder="1" applyAlignment="1">
      <alignment vertical="center"/>
    </xf>
    <xf numFmtId="0" fontId="5" fillId="14" borderId="15" xfId="4" applyFont="1" applyFill="1" applyBorder="1" applyAlignment="1">
      <alignment horizontal="center" vertical="center"/>
    </xf>
    <xf numFmtId="165" fontId="13" fillId="17" borderId="18" xfId="4" applyNumberFormat="1" applyFont="1" applyFill="1" applyBorder="1" applyAlignment="1">
      <alignment vertical="center"/>
    </xf>
    <xf numFmtId="165" fontId="10" fillId="18" borderId="14" xfId="4" applyNumberFormat="1" applyFont="1" applyFill="1" applyBorder="1" applyAlignment="1">
      <alignment horizontal="center" vertical="center"/>
    </xf>
    <xf numFmtId="165" fontId="10" fillId="19" borderId="14" xfId="4" applyNumberFormat="1" applyFont="1" applyFill="1" applyBorder="1" applyAlignment="1">
      <alignment horizontal="center" vertical="center"/>
    </xf>
    <xf numFmtId="44" fontId="4" fillId="15" borderId="20" xfId="5" applyFont="1" applyFill="1" applyBorder="1" applyAlignment="1">
      <alignment vertical="center"/>
    </xf>
    <xf numFmtId="0" fontId="6" fillId="0" borderId="1" xfId="9"/>
    <xf numFmtId="9" fontId="0" fillId="0" borderId="18" xfId="10" applyFont="1" applyBorder="1" applyAlignment="1">
      <alignment horizontal="center" vertical="center"/>
    </xf>
    <xf numFmtId="9" fontId="0" fillId="0" borderId="1" xfId="10" applyFont="1" applyBorder="1" applyAlignment="1">
      <alignment horizontal="center" vertical="center"/>
    </xf>
    <xf numFmtId="0" fontId="0" fillId="0" borderId="18" xfId="4" applyFont="1" applyBorder="1" applyAlignment="1">
      <alignment vertical="center"/>
    </xf>
    <xf numFmtId="9" fontId="0" fillId="0" borderId="16" xfId="10" applyFont="1" applyBorder="1" applyAlignment="1">
      <alignment horizontal="center" vertical="center"/>
    </xf>
    <xf numFmtId="0" fontId="0" fillId="0" borderId="1" xfId="4" applyFont="1" applyAlignment="1">
      <alignment horizontal="center" vertical="center"/>
    </xf>
    <xf numFmtId="0" fontId="0" fillId="0" borderId="16" xfId="4" applyFont="1" applyBorder="1" applyAlignment="1">
      <alignment vertical="center"/>
    </xf>
    <xf numFmtId="9" fontId="0" fillId="0" borderId="15" xfId="10" applyFont="1" applyBorder="1" applyAlignment="1">
      <alignment horizontal="center" vertical="center"/>
    </xf>
    <xf numFmtId="0" fontId="0" fillId="0" borderId="15" xfId="4" applyFont="1" applyBorder="1" applyAlignment="1">
      <alignment vertical="center"/>
    </xf>
    <xf numFmtId="0" fontId="5" fillId="19" borderId="14" xfId="4" applyFont="1" applyFill="1" applyBorder="1" applyAlignment="1">
      <alignment vertical="center"/>
    </xf>
    <xf numFmtId="0" fontId="5" fillId="18" borderId="14" xfId="4" applyFont="1" applyFill="1" applyBorder="1" applyAlignment="1">
      <alignment vertical="center"/>
    </xf>
    <xf numFmtId="0" fontId="13" fillId="16" borderId="18" xfId="4" applyFont="1" applyFill="1" applyBorder="1" applyAlignment="1">
      <alignment vertical="center"/>
    </xf>
    <xf numFmtId="0" fontId="4" fillId="14" borderId="17" xfId="4" applyFont="1" applyFill="1" applyBorder="1" applyAlignment="1">
      <alignment vertical="center"/>
    </xf>
    <xf numFmtId="0" fontId="4" fillId="14" borderId="16" xfId="4" applyFont="1" applyFill="1" applyBorder="1" applyAlignment="1">
      <alignment vertical="center"/>
    </xf>
    <xf numFmtId="0" fontId="4" fillId="14" borderId="19" xfId="4" applyFont="1" applyFill="1" applyBorder="1" applyAlignment="1">
      <alignment vertical="center"/>
    </xf>
    <xf numFmtId="0" fontId="5" fillId="14" borderId="15" xfId="4" applyFont="1" applyFill="1" applyBorder="1" applyAlignment="1">
      <alignment vertical="center"/>
    </xf>
    <xf numFmtId="0" fontId="12" fillId="12" borderId="18" xfId="4" applyFont="1" applyFill="1" applyBorder="1" applyAlignment="1">
      <alignment vertical="center"/>
    </xf>
    <xf numFmtId="0" fontId="4" fillId="10" borderId="17" xfId="4" applyFont="1" applyFill="1" applyBorder="1" applyAlignment="1">
      <alignment vertical="center"/>
    </xf>
    <xf numFmtId="0" fontId="4" fillId="10" borderId="16" xfId="4" applyFont="1" applyFill="1" applyBorder="1" applyAlignment="1">
      <alignment vertical="center"/>
    </xf>
    <xf numFmtId="0" fontId="5" fillId="10" borderId="15" xfId="4" applyFont="1" applyFill="1" applyBorder="1" applyAlignment="1">
      <alignment vertical="center"/>
    </xf>
    <xf numFmtId="0" fontId="11" fillId="8" borderId="18" xfId="4" applyFont="1" applyFill="1" applyBorder="1" applyAlignment="1">
      <alignment vertical="center"/>
    </xf>
    <xf numFmtId="9" fontId="0" fillId="0" borderId="1" xfId="10" applyFont="1" applyBorder="1" applyAlignment="1">
      <alignment vertical="center"/>
    </xf>
    <xf numFmtId="0" fontId="4" fillId="2" borderId="17" xfId="4" applyFont="1" applyFill="1" applyBorder="1" applyAlignment="1">
      <alignment vertical="center"/>
    </xf>
    <xf numFmtId="0" fontId="4" fillId="2" borderId="16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10" fillId="6" borderId="18" xfId="4" applyFont="1" applyFill="1" applyBorder="1" applyAlignment="1">
      <alignment vertical="center"/>
    </xf>
    <xf numFmtId="0" fontId="4" fillId="4" borderId="17" xfId="4" applyFont="1" applyFill="1" applyBorder="1" applyAlignment="1">
      <alignment vertical="center"/>
    </xf>
    <xf numFmtId="0" fontId="4" fillId="4" borderId="16" xfId="4" applyFont="1" applyFill="1" applyBorder="1" applyAlignment="1">
      <alignment vertical="center"/>
    </xf>
    <xf numFmtId="0" fontId="5" fillId="4" borderId="15" xfId="4" applyFont="1" applyFill="1" applyBorder="1" applyAlignment="1">
      <alignment vertical="center"/>
    </xf>
    <xf numFmtId="44" fontId="4" fillId="15" borderId="16" xfId="5" applyFont="1" applyFill="1" applyBorder="1" applyAlignment="1">
      <alignment horizontal="center" vertical="center"/>
    </xf>
    <xf numFmtId="44" fontId="4" fillId="15" borderId="19" xfId="5" applyFont="1" applyFill="1" applyBorder="1" applyAlignment="1">
      <alignment horizontal="center" vertical="center"/>
    </xf>
    <xf numFmtId="44" fontId="4" fillId="15" borderId="20" xfId="5" applyFont="1" applyFill="1" applyBorder="1" applyAlignment="1">
      <alignment horizontal="center" vertical="center"/>
    </xf>
    <xf numFmtId="44" fontId="4" fillId="15" borderId="17" xfId="5" applyFont="1" applyFill="1" applyBorder="1" applyAlignment="1">
      <alignment horizontal="center" vertical="center"/>
    </xf>
    <xf numFmtId="0" fontId="0" fillId="0" borderId="1" xfId="11" applyFont="1" applyAlignment="1">
      <alignment vertical="center"/>
    </xf>
    <xf numFmtId="0" fontId="22" fillId="0" borderId="1" xfId="12"/>
    <xf numFmtId="10" fontId="7" fillId="0" borderId="1" xfId="11" applyNumberFormat="1" applyFont="1" applyAlignment="1">
      <alignment horizontal="center" vertical="center"/>
    </xf>
    <xf numFmtId="0" fontId="7" fillId="0" borderId="1" xfId="11" applyFont="1" applyAlignment="1">
      <alignment vertical="center"/>
    </xf>
    <xf numFmtId="0" fontId="5" fillId="0" borderId="2" xfId="11" applyFont="1" applyBorder="1" applyAlignment="1">
      <alignment horizontal="right" vertical="center"/>
    </xf>
    <xf numFmtId="44" fontId="15" fillId="0" borderId="3" xfId="13" applyFont="1" applyBorder="1" applyAlignment="1">
      <alignment vertical="center"/>
    </xf>
    <xf numFmtId="0" fontId="5" fillId="4" borderId="2" xfId="11" applyFont="1" applyFill="1" applyBorder="1" applyAlignment="1">
      <alignment vertical="center"/>
    </xf>
    <xf numFmtId="0" fontId="5" fillId="4" borderId="3" xfId="11" applyFont="1" applyFill="1" applyBorder="1" applyAlignment="1">
      <alignment horizontal="center" vertical="center"/>
    </xf>
    <xf numFmtId="0" fontId="5" fillId="4" borderId="15" xfId="11" applyFont="1" applyFill="1" applyBorder="1" applyAlignment="1">
      <alignment horizontal="center" vertical="center"/>
    </xf>
    <xf numFmtId="0" fontId="0" fillId="0" borderId="4" xfId="11" applyFont="1" applyBorder="1" applyAlignment="1">
      <alignment vertical="center"/>
    </xf>
    <xf numFmtId="0" fontId="0" fillId="0" borderId="5" xfId="11" applyFont="1" applyBorder="1" applyAlignment="1">
      <alignment vertical="center"/>
    </xf>
    <xf numFmtId="0" fontId="4" fillId="4" borderId="4" xfId="11" applyFont="1" applyFill="1" applyBorder="1" applyAlignment="1">
      <alignment vertical="center"/>
    </xf>
    <xf numFmtId="44" fontId="4" fillId="5" borderId="5" xfId="13" applyFont="1" applyFill="1" applyBorder="1" applyAlignment="1">
      <alignment vertical="center"/>
    </xf>
    <xf numFmtId="44" fontId="4" fillId="5" borderId="16" xfId="13" applyFont="1" applyFill="1" applyBorder="1" applyAlignment="1">
      <alignment vertical="center"/>
    </xf>
    <xf numFmtId="10" fontId="7" fillId="0" borderId="1" xfId="14" applyNumberFormat="1" applyFont="1" applyBorder="1" applyAlignment="1">
      <alignment horizontal="center" vertical="center"/>
    </xf>
    <xf numFmtId="44" fontId="23" fillId="5" borderId="16" xfId="13" applyFont="1" applyFill="1" applyBorder="1" applyAlignment="1">
      <alignment vertical="center"/>
    </xf>
    <xf numFmtId="0" fontId="4" fillId="4" borderId="8" xfId="11" applyFont="1" applyFill="1" applyBorder="1" applyAlignment="1">
      <alignment vertical="center"/>
    </xf>
    <xf numFmtId="44" fontId="4" fillId="5" borderId="9" xfId="13" applyFont="1" applyFill="1" applyBorder="1" applyAlignment="1">
      <alignment vertical="center"/>
    </xf>
    <xf numFmtId="44" fontId="4" fillId="5" borderId="17" xfId="13" applyFont="1" applyFill="1" applyBorder="1" applyAlignment="1">
      <alignment vertical="center"/>
    </xf>
    <xf numFmtId="0" fontId="10" fillId="6" borderId="6" xfId="11" applyFont="1" applyFill="1" applyBorder="1" applyAlignment="1">
      <alignment vertical="center"/>
    </xf>
    <xf numFmtId="165" fontId="10" fillId="7" borderId="7" xfId="11" applyNumberFormat="1" applyFont="1" applyFill="1" applyBorder="1" applyAlignment="1">
      <alignment vertical="center"/>
    </xf>
    <xf numFmtId="165" fontId="10" fillId="7" borderId="18" xfId="11" applyNumberFormat="1" applyFont="1" applyFill="1" applyBorder="1" applyAlignment="1">
      <alignment vertical="center"/>
    </xf>
    <xf numFmtId="0" fontId="4" fillId="0" borderId="1" xfId="11" applyFont="1" applyAlignment="1">
      <alignment vertical="center"/>
    </xf>
    <xf numFmtId="0" fontId="5" fillId="2" borderId="2" xfId="11" applyFont="1" applyFill="1" applyBorder="1" applyAlignment="1">
      <alignment vertical="center"/>
    </xf>
    <xf numFmtId="0" fontId="5" fillId="2" borderId="3" xfId="11" applyFont="1" applyFill="1" applyBorder="1" applyAlignment="1">
      <alignment horizontal="center" vertical="center"/>
    </xf>
    <xf numFmtId="0" fontId="5" fillId="2" borderId="15" xfId="11" applyFont="1" applyFill="1" applyBorder="1" applyAlignment="1">
      <alignment horizontal="center" vertical="center"/>
    </xf>
    <xf numFmtId="0" fontId="0" fillId="0" borderId="6" xfId="11" applyFont="1" applyBorder="1" applyAlignment="1">
      <alignment vertical="center"/>
    </xf>
    <xf numFmtId="0" fontId="0" fillId="0" borderId="7" xfId="11" applyFont="1" applyBorder="1" applyAlignment="1">
      <alignment vertical="center"/>
    </xf>
    <xf numFmtId="0" fontId="4" fillId="2" borderId="4" xfId="11" applyFont="1" applyFill="1" applyBorder="1" applyAlignment="1">
      <alignment vertical="center"/>
    </xf>
    <xf numFmtId="44" fontId="4" fillId="3" borderId="5" xfId="13" applyFont="1" applyFill="1" applyBorder="1" applyAlignment="1">
      <alignment vertical="center"/>
    </xf>
    <xf numFmtId="44" fontId="4" fillId="3" borderId="16" xfId="13" applyFont="1" applyFill="1" applyBorder="1" applyAlignment="1">
      <alignment vertical="center"/>
    </xf>
    <xf numFmtId="44" fontId="24" fillId="3" borderId="16" xfId="13" applyFont="1" applyFill="1" applyBorder="1" applyAlignment="1">
      <alignment vertical="center"/>
    </xf>
    <xf numFmtId="0" fontId="5" fillId="0" borderId="2" xfId="11" applyFont="1" applyBorder="1" applyAlignment="1">
      <alignment horizontal="center" vertical="center"/>
    </xf>
    <xf numFmtId="44" fontId="14" fillId="0" borderId="3" xfId="13" applyFont="1" applyBorder="1" applyAlignment="1">
      <alignment horizontal="center" vertical="center"/>
    </xf>
    <xf numFmtId="44" fontId="17" fillId="3" borderId="16" xfId="13" applyFont="1" applyFill="1" applyBorder="1" applyAlignment="1">
      <alignment vertical="center"/>
    </xf>
    <xf numFmtId="0" fontId="5" fillId="0" borderId="6" xfId="11" applyFont="1" applyBorder="1" applyAlignment="1">
      <alignment horizontal="center" vertical="center"/>
    </xf>
    <xf numFmtId="44" fontId="16" fillId="0" borderId="7" xfId="13" applyFont="1" applyBorder="1" applyAlignment="1">
      <alignment horizontal="center" vertical="center"/>
    </xf>
    <xf numFmtId="44" fontId="0" fillId="0" borderId="1" xfId="11" applyNumberFormat="1" applyFont="1" applyAlignment="1">
      <alignment vertical="center"/>
    </xf>
    <xf numFmtId="167" fontId="0" fillId="0" borderId="1" xfId="11" applyNumberFormat="1" applyFont="1" applyAlignment="1">
      <alignment vertical="center"/>
    </xf>
    <xf numFmtId="0" fontId="4" fillId="2" borderId="8" xfId="11" applyFont="1" applyFill="1" applyBorder="1" applyAlignment="1">
      <alignment vertical="center"/>
    </xf>
    <xf numFmtId="44" fontId="4" fillId="3" borderId="9" xfId="13" applyFont="1" applyFill="1" applyBorder="1" applyAlignment="1">
      <alignment vertical="center"/>
    </xf>
    <xf numFmtId="44" fontId="4" fillId="3" borderId="17" xfId="13" applyFont="1" applyFill="1" applyBorder="1" applyAlignment="1">
      <alignment vertical="center"/>
    </xf>
    <xf numFmtId="0" fontId="11" fillId="8" borderId="6" xfId="11" applyFont="1" applyFill="1" applyBorder="1" applyAlignment="1">
      <alignment vertical="center"/>
    </xf>
    <xf numFmtId="165" fontId="11" fillId="9" borderId="7" xfId="11" applyNumberFormat="1" applyFont="1" applyFill="1" applyBorder="1" applyAlignment="1">
      <alignment vertical="center"/>
    </xf>
    <xf numFmtId="165" fontId="11" fillId="9" borderId="18" xfId="11" applyNumberFormat="1" applyFont="1" applyFill="1" applyBorder="1" applyAlignment="1">
      <alignment vertical="center"/>
    </xf>
    <xf numFmtId="0" fontId="0" fillId="0" borderId="16" xfId="11" applyFont="1" applyBorder="1" applyAlignment="1">
      <alignment vertical="center"/>
    </xf>
    <xf numFmtId="0" fontId="5" fillId="18" borderId="12" xfId="11" applyFont="1" applyFill="1" applyBorder="1" applyAlignment="1">
      <alignment vertical="center"/>
    </xf>
    <xf numFmtId="165" fontId="10" fillId="18" borderId="13" xfId="11" applyNumberFormat="1" applyFont="1" applyFill="1" applyBorder="1" applyAlignment="1">
      <alignment horizontal="center" vertical="center"/>
    </xf>
    <xf numFmtId="0" fontId="3" fillId="0" borderId="1" xfId="11" applyFont="1" applyAlignment="1">
      <alignment vertical="center"/>
    </xf>
    <xf numFmtId="165" fontId="10" fillId="18" borderId="14" xfId="11" applyNumberFormat="1" applyFont="1" applyFill="1" applyBorder="1" applyAlignment="1">
      <alignment horizontal="center" vertical="center"/>
    </xf>
    <xf numFmtId="165" fontId="16" fillId="18" borderId="14" xfId="11" applyNumberFormat="1" applyFont="1" applyFill="1" applyBorder="1" applyAlignment="1">
      <alignment horizontal="center" vertical="center"/>
    </xf>
    <xf numFmtId="0" fontId="5" fillId="10" borderId="2" xfId="11" applyFont="1" applyFill="1" applyBorder="1" applyAlignment="1">
      <alignment vertical="center"/>
    </xf>
    <xf numFmtId="0" fontId="5" fillId="10" borderId="3" xfId="11" applyFont="1" applyFill="1" applyBorder="1" applyAlignment="1">
      <alignment horizontal="center" vertical="center"/>
    </xf>
    <xf numFmtId="0" fontId="5" fillId="10" borderId="15" xfId="11" applyFont="1" applyFill="1" applyBorder="1" applyAlignment="1">
      <alignment horizontal="center" vertical="center"/>
    </xf>
    <xf numFmtId="0" fontId="6" fillId="0" borderId="1" xfId="11" applyFont="1" applyAlignment="1">
      <alignment vertical="center"/>
    </xf>
    <xf numFmtId="0" fontId="4" fillId="10" borderId="4" xfId="11" applyFont="1" applyFill="1" applyBorder="1" applyAlignment="1">
      <alignment vertical="center"/>
    </xf>
    <xf numFmtId="44" fontId="4" fillId="11" borderId="5" xfId="13" applyFont="1" applyFill="1" applyBorder="1" applyAlignment="1">
      <alignment vertical="center"/>
    </xf>
    <xf numFmtId="44" fontId="4" fillId="11" borderId="16" xfId="13" applyFont="1" applyFill="1" applyBorder="1" applyAlignment="1">
      <alignment vertical="center"/>
    </xf>
    <xf numFmtId="44" fontId="23" fillId="11" borderId="16" xfId="13" applyFont="1" applyFill="1" applyBorder="1" applyAlignment="1">
      <alignment vertical="center"/>
    </xf>
    <xf numFmtId="0" fontId="4" fillId="10" borderId="8" xfId="11" applyFont="1" applyFill="1" applyBorder="1" applyAlignment="1">
      <alignment vertical="center"/>
    </xf>
    <xf numFmtId="44" fontId="4" fillId="11" borderId="9" xfId="13" applyFont="1" applyFill="1" applyBorder="1" applyAlignment="1">
      <alignment vertical="center"/>
    </xf>
    <xf numFmtId="44" fontId="4" fillId="11" borderId="17" xfId="13" applyFont="1" applyFill="1" applyBorder="1" applyAlignment="1">
      <alignment vertical="center"/>
    </xf>
    <xf numFmtId="0" fontId="12" fillId="12" borderId="6" xfId="11" applyFont="1" applyFill="1" applyBorder="1" applyAlignment="1">
      <alignment vertical="center"/>
    </xf>
    <xf numFmtId="165" fontId="12" fillId="13" borderId="7" xfId="11" applyNumberFormat="1" applyFont="1" applyFill="1" applyBorder="1" applyAlignment="1">
      <alignment vertical="center"/>
    </xf>
    <xf numFmtId="165" fontId="12" fillId="13" borderId="18" xfId="11" applyNumberFormat="1" applyFont="1" applyFill="1" applyBorder="1" applyAlignment="1">
      <alignment vertical="center"/>
    </xf>
    <xf numFmtId="0" fontId="5" fillId="14" borderId="2" xfId="11" applyFont="1" applyFill="1" applyBorder="1" applyAlignment="1">
      <alignment vertical="center"/>
    </xf>
    <xf numFmtId="0" fontId="5" fillId="14" borderId="3" xfId="11" applyFont="1" applyFill="1" applyBorder="1" applyAlignment="1">
      <alignment horizontal="center" vertical="center"/>
    </xf>
    <xf numFmtId="0" fontId="5" fillId="14" borderId="15" xfId="11" applyFont="1" applyFill="1" applyBorder="1" applyAlignment="1">
      <alignment horizontal="center" vertical="center"/>
    </xf>
    <xf numFmtId="0" fontId="4" fillId="14" borderId="4" xfId="11" applyFont="1" applyFill="1" applyBorder="1" applyAlignment="1">
      <alignment vertical="center"/>
    </xf>
    <xf numFmtId="44" fontId="4" fillId="15" borderId="5" xfId="13" applyFont="1" applyFill="1" applyBorder="1" applyAlignment="1">
      <alignment vertical="center"/>
    </xf>
    <xf numFmtId="44" fontId="4" fillId="15" borderId="16" xfId="13" applyFont="1" applyFill="1" applyBorder="1" applyAlignment="1">
      <alignment vertical="center"/>
    </xf>
    <xf numFmtId="44" fontId="24" fillId="15" borderId="16" xfId="13" applyFont="1" applyFill="1" applyBorder="1" applyAlignment="1">
      <alignment vertical="center"/>
    </xf>
    <xf numFmtId="0" fontId="4" fillId="14" borderId="10" xfId="11" applyFont="1" applyFill="1" applyBorder="1" applyAlignment="1">
      <alignment vertical="center"/>
    </xf>
    <xf numFmtId="44" fontId="4" fillId="15" borderId="11" xfId="13" applyFont="1" applyFill="1" applyBorder="1" applyAlignment="1">
      <alignment vertical="center"/>
    </xf>
    <xf numFmtId="44" fontId="4" fillId="15" borderId="19" xfId="13" applyFont="1" applyFill="1" applyBorder="1" applyAlignment="1">
      <alignment vertical="center"/>
    </xf>
    <xf numFmtId="44" fontId="17" fillId="15" borderId="16" xfId="13" applyFont="1" applyFill="1" applyBorder="1" applyAlignment="1">
      <alignment vertical="center"/>
    </xf>
    <xf numFmtId="0" fontId="4" fillId="14" borderId="8" xfId="11" applyFont="1" applyFill="1" applyBorder="1" applyAlignment="1">
      <alignment vertical="center"/>
    </xf>
    <xf numFmtId="44" fontId="4" fillId="15" borderId="9" xfId="13" applyFont="1" applyFill="1" applyBorder="1" applyAlignment="1">
      <alignment vertical="center"/>
    </xf>
    <xf numFmtId="44" fontId="4" fillId="15" borderId="17" xfId="13" applyFont="1" applyFill="1" applyBorder="1" applyAlignment="1">
      <alignment vertical="center"/>
    </xf>
    <xf numFmtId="0" fontId="13" fillId="16" borderId="6" xfId="11" applyFont="1" applyFill="1" applyBorder="1" applyAlignment="1">
      <alignment vertical="center"/>
    </xf>
    <xf numFmtId="165" fontId="13" fillId="17" borderId="7" xfId="11" applyNumberFormat="1" applyFont="1" applyFill="1" applyBorder="1" applyAlignment="1">
      <alignment vertical="center"/>
    </xf>
    <xf numFmtId="165" fontId="13" fillId="17" borderId="18" xfId="11" applyNumberFormat="1" applyFont="1" applyFill="1" applyBorder="1" applyAlignment="1">
      <alignment vertical="center"/>
    </xf>
    <xf numFmtId="165" fontId="16" fillId="18" borderId="13" xfId="11" applyNumberFormat="1" applyFont="1" applyFill="1" applyBorder="1" applyAlignment="1">
      <alignment horizontal="center" vertical="center"/>
    </xf>
    <xf numFmtId="0" fontId="5" fillId="19" borderId="12" xfId="11" applyFont="1" applyFill="1" applyBorder="1" applyAlignment="1">
      <alignment vertical="center"/>
    </xf>
    <xf numFmtId="165" fontId="10" fillId="19" borderId="13" xfId="11" applyNumberFormat="1" applyFont="1" applyFill="1" applyBorder="1" applyAlignment="1">
      <alignment horizontal="center" vertical="center"/>
    </xf>
    <xf numFmtId="165" fontId="10" fillId="19" borderId="14" xfId="11" applyNumberFormat="1" applyFont="1" applyFill="1" applyBorder="1" applyAlignment="1">
      <alignment horizontal="center" vertical="center"/>
    </xf>
    <xf numFmtId="165" fontId="11" fillId="19" borderId="14" xfId="11" applyNumberFormat="1" applyFont="1" applyFill="1" applyBorder="1" applyAlignment="1">
      <alignment horizontal="center" vertical="center"/>
    </xf>
  </cellXfs>
  <cellStyles count="15">
    <cellStyle name="Moeda 2" xfId="2" xr:uid="{3AF2C346-04D8-4E89-9497-83DB97116358}"/>
    <cellStyle name="Moeda 3" xfId="5" xr:uid="{38BCF20A-8C39-4C43-B9B9-D708453E0D8E}"/>
    <cellStyle name="Moeda 3 2" xfId="13" xr:uid="{328276D7-3976-4909-9C42-0150334C670E}"/>
    <cellStyle name="Moeda 4" xfId="8" xr:uid="{F3EA4D92-BC21-47FB-B682-5D230BE802D9}"/>
    <cellStyle name="Normal" xfId="0" builtinId="0"/>
    <cellStyle name="Normal 2" xfId="1" xr:uid="{52F182E7-3F7B-468F-A905-35C1302ED136}"/>
    <cellStyle name="Normal 2 2" xfId="9" xr:uid="{3B714018-2059-4446-B203-381794349C58}"/>
    <cellStyle name="Normal 2 3" xfId="12" xr:uid="{8D3D25CF-DB1A-4CB6-A30B-B634A0773B19}"/>
    <cellStyle name="Normal 3" xfId="4" xr:uid="{6E95BAE3-2833-4DA7-8B7B-24631B4742F8}"/>
    <cellStyle name="Normal 3 2" xfId="11" xr:uid="{C6BADA03-599C-4C40-9FBE-7FD32746E0C0}"/>
    <cellStyle name="Normal 4" xfId="7" xr:uid="{4916B45B-278C-495F-BEC5-BB3A73936105}"/>
    <cellStyle name="Porcentagem 2" xfId="3" xr:uid="{72C28626-54D8-464B-9412-246AF14096BD}"/>
    <cellStyle name="Porcentagem 3" xfId="6" xr:uid="{6AFBA8E2-4FA2-4211-8816-4DED45D476FD}"/>
    <cellStyle name="Porcentagem 4" xfId="10" xr:uid="{4BFC9DF6-55EC-4EBF-857B-95677D6A17D9}"/>
    <cellStyle name="Porcentagem 5" xfId="14" xr:uid="{55AA2064-7A66-4A07-B0DA-73F93F39B563}"/>
  </cellStyles>
  <dxfs count="0"/>
  <tableStyles count="0" defaultTableStyle="TableStyleMedium2" defaultPivotStyle="PivotStyleLight16"/>
  <colors>
    <mruColors>
      <color rgb="FFE7E6E6"/>
      <color rgb="FF760000"/>
      <color rgb="FFDBE5F1"/>
      <color rgb="FFF9EDED"/>
      <color rgb="FFFFB9B9"/>
      <color rgb="FFF2DBDB"/>
      <color rgb="FFA5A5A5"/>
      <color rgb="FFCC9900"/>
      <color rgb="FFE5B5B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2</xdr:row>
      <xdr:rowOff>58832</xdr:rowOff>
    </xdr:from>
    <xdr:to>
      <xdr:col>2</xdr:col>
      <xdr:colOff>877370</xdr:colOff>
      <xdr:row>8</xdr:row>
      <xdr:rowOff>98424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AC3011-76E4-407E-BCC7-BE2EA6910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729" y="458882"/>
          <a:ext cx="2237391" cy="1112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ucpredu-my.sharepoint.com/personal/rafael_finatti_grupomarista_org_br/Documents/Documents/Particular/CVX/CEN/Financeiro/Planilha%20de%20controle%20or&#231;ament&#225;rio%20CVX%20no%20Brasil%202023.xlsx" TargetMode="External"/><Relationship Id="rId1" Type="http://schemas.openxmlformats.org/officeDocument/2006/relationships/externalLinkPath" Target="https://pucpredu-my.sharepoint.com/personal/rafael_finatti_grupomarista_org_br/Documents/Documents/Particular/CVX/CEN/Financeiro/Planilha%20de%20controle%20or&#231;ament&#225;rio%20CVX%20no%20Bras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çado x Realizado"/>
      <sheetName val="Receitas"/>
      <sheetName val="Despesas"/>
      <sheetName val="Comunidades 2022"/>
      <sheetName val="TRI1-2022"/>
      <sheetName val="TRI2-2022"/>
      <sheetName val="Orçamento Aprovado"/>
      <sheetName val="TRI3-2022"/>
      <sheetName val="TRI4-2022"/>
      <sheetName val="Comunidades 2023"/>
      <sheetName val="TRI1-2023"/>
      <sheetName val="TRI2-2023"/>
      <sheetName val="TRI3-2023"/>
      <sheetName val="Acompanhamento"/>
      <sheetName val="TRI8"/>
      <sheetName val="Magis VI"/>
      <sheetName val="Orçamento 2022-2 + 2023 (A)"/>
      <sheetName val="Orçamento 2022-2 + 2023 (B)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H29">
            <v>83127.06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afael Riva Finatti" id="{B138EC32-CD86-44D9-A841-CA376C49DDE4}" userId="S::rafael.finatti@grupomarista.org.br::2e8db1ba-8bf1-469a-a7ea-3ee90291cc9c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6" dT="2022-07-13T02:42:07.26" personId="{B138EC32-CD86-44D9-A841-CA376C49DDE4}" id="{2EC1B6A5-FC89-409C-B4CB-BF2D12F3605A}">
    <text>1) 500 dólares da etapa online (total) = 2500 reais
2) 600 dólares das etapas 2023 (presencial + online) para cada um dos 5 que pediram apoio = 15000 reais
3) 6500 reais para a organização da etapa presencial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3" dT="2023-09-04T01:41:22.99" personId="{B138EC32-CD86-44D9-A841-CA376C49DDE4}" id="{6D86BBC0-5B2D-4C89-B417-F2CDE3539B36}">
    <text xml:space="preserve">Comunidades que pagam mais seguirão diminuindo e as novas não darão conta de manter as contribuições
</text>
  </threadedComment>
  <threadedComment ref="D5" dT="2023-09-04T01:44:17.17" personId="{B138EC32-CD86-44D9-A841-CA376C49DDE4}" id="{6D87EFCD-9703-4A32-A788-92FAE1789C47}">
    <text>Transferiremos parte do valor que temos no fundo ordinário para o Fundo de Formação, Espiritualidade e Missão</text>
  </threadedComment>
  <threadedComment ref="D29" dT="2023-09-04T02:26:23.03" personId="{B138EC32-CD86-44D9-A841-CA376C49DDE4}" id="{9F0D5FF1-CB44-4196-B0E8-407A53AFB7B6}">
    <text xml:space="preserve">Ideia é passar parte do Fundo Ordinário para cá e tentar manter um valor semelhante ao que tínhamos antes de começar a gestão 2021-2023.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7D684-A039-4E9A-8428-D7C48418D97B}">
  <sheetPr>
    <tabColor rgb="FFFFFF00"/>
  </sheetPr>
  <dimension ref="B1:AA48"/>
  <sheetViews>
    <sheetView showGridLines="0" tabSelected="1" topLeftCell="D1" zoomScale="85" zoomScaleNormal="85" workbookViewId="0">
      <selection activeCell="J15" sqref="J15"/>
    </sheetView>
  </sheetViews>
  <sheetFormatPr defaultRowHeight="15.5" x14ac:dyDescent="0.3"/>
  <cols>
    <col min="1" max="1" width="3.5" style="53" customWidth="1"/>
    <col min="2" max="2" width="18.58203125" style="53" bestFit="1" customWidth="1"/>
    <col min="3" max="3" width="13.75" style="53" bestFit="1" customWidth="1"/>
    <col min="4" max="4" width="3.75" style="53" customWidth="1"/>
    <col min="5" max="5" width="47" style="53" bestFit="1" customWidth="1"/>
    <col min="6" max="6" width="21.33203125" style="53" bestFit="1" customWidth="1"/>
    <col min="7" max="7" width="0.9140625" style="53" customWidth="1"/>
    <col min="8" max="8" width="12.6640625" style="53" bestFit="1" customWidth="1"/>
    <col min="9" max="9" width="0.9140625" style="53" customWidth="1"/>
    <col min="10" max="10" width="12.5" style="54" customWidth="1"/>
    <col min="11" max="11" width="0.9140625" style="53" customWidth="1"/>
    <col min="12" max="12" width="12.6640625" style="53" bestFit="1" customWidth="1"/>
    <col min="13" max="13" width="0.9140625" style="53" customWidth="1"/>
    <col min="14" max="14" width="12.6640625" style="53" bestFit="1" customWidth="1"/>
    <col min="15" max="15" width="0.9140625" style="53" customWidth="1"/>
    <col min="16" max="16" width="12.6640625" style="53" bestFit="1" customWidth="1"/>
    <col min="17" max="17" width="0.9140625" style="53" customWidth="1"/>
    <col min="18" max="18" width="13.5" style="53" bestFit="1" customWidth="1"/>
    <col min="19" max="19" width="0.9140625" style="53" customWidth="1"/>
    <col min="20" max="20" width="7.75" style="55" bestFit="1" customWidth="1"/>
    <col min="21" max="21" width="8.6640625" style="56"/>
    <col min="22" max="22" width="8.6640625" style="53"/>
    <col min="23" max="23" width="10.25" style="53" bestFit="1" customWidth="1"/>
    <col min="24" max="26" width="8.6640625" style="53"/>
    <col min="27" max="27" width="9.83203125" style="53" bestFit="1" customWidth="1"/>
    <col min="28" max="16384" width="8.6640625" style="53"/>
  </cols>
  <sheetData>
    <row r="1" spans="2:21" ht="16" thickBot="1" x14ac:dyDescent="0.35"/>
    <row r="2" spans="2:21" x14ac:dyDescent="0.35">
      <c r="B2" s="57" t="s">
        <v>62</v>
      </c>
      <c r="C2" s="58">
        <v>108032.17</v>
      </c>
      <c r="E2" s="59" t="s">
        <v>16</v>
      </c>
      <c r="F2" s="60" t="s">
        <v>17</v>
      </c>
      <c r="H2" s="61" t="s">
        <v>36</v>
      </c>
      <c r="J2" s="61" t="s">
        <v>39</v>
      </c>
      <c r="L2" s="61" t="s">
        <v>43</v>
      </c>
      <c r="N2" s="61" t="s">
        <v>46</v>
      </c>
      <c r="P2" s="61" t="s">
        <v>63</v>
      </c>
      <c r="R2" s="61" t="s">
        <v>64</v>
      </c>
    </row>
    <row r="3" spans="2:21" x14ac:dyDescent="0.35">
      <c r="B3" s="62"/>
      <c r="C3" s="63"/>
      <c r="E3" s="64" t="s">
        <v>15</v>
      </c>
      <c r="F3" s="65">
        <v>182019.02999999997</v>
      </c>
      <c r="H3" s="66">
        <v>30674</v>
      </c>
      <c r="J3" s="66">
        <v>30273</v>
      </c>
      <c r="L3" s="66">
        <v>29590</v>
      </c>
      <c r="N3" s="66">
        <v>27963</v>
      </c>
      <c r="P3" s="66">
        <v>29906</v>
      </c>
      <c r="R3" s="66">
        <f>+F3-H3-J3-L3-N3-P3</f>
        <v>33613.02999999997</v>
      </c>
      <c r="T3" s="67">
        <f>+(H3+J3+L3+N3+P3)/F3</f>
        <v>0.8153323309106747</v>
      </c>
      <c r="U3" s="56" t="s">
        <v>48</v>
      </c>
    </row>
    <row r="4" spans="2:21" x14ac:dyDescent="0.35">
      <c r="B4" s="62"/>
      <c r="C4" s="63"/>
      <c r="E4" s="64" t="s">
        <v>22</v>
      </c>
      <c r="F4" s="65">
        <v>1E-4</v>
      </c>
      <c r="H4" s="66">
        <v>2069.9699999999998</v>
      </c>
      <c r="J4" s="66">
        <v>0</v>
      </c>
      <c r="L4" s="66">
        <v>0</v>
      </c>
      <c r="N4" s="66">
        <v>0</v>
      </c>
      <c r="P4" s="66">
        <v>0</v>
      </c>
      <c r="R4" s="68">
        <f>+F4-H4-J4-L4-N4-P4</f>
        <v>-2069.9698999999996</v>
      </c>
      <c r="T4" s="67"/>
    </row>
    <row r="5" spans="2:21" ht="16" thickBot="1" x14ac:dyDescent="0.4">
      <c r="B5" s="62"/>
      <c r="C5" s="63"/>
      <c r="E5" s="69" t="s">
        <v>41</v>
      </c>
      <c r="F5" s="70">
        <v>101085.91</v>
      </c>
      <c r="H5" s="71">
        <v>0</v>
      </c>
      <c r="J5" s="71">
        <v>0</v>
      </c>
      <c r="L5" s="71">
        <v>0</v>
      </c>
      <c r="N5" s="71">
        <v>0</v>
      </c>
      <c r="P5" s="71">
        <v>0</v>
      </c>
      <c r="R5" s="71">
        <v>0</v>
      </c>
      <c r="T5" s="67"/>
    </row>
    <row r="6" spans="2:21" ht="16.5" thickTop="1" thickBot="1" x14ac:dyDescent="0.4">
      <c r="B6" s="62"/>
      <c r="C6" s="63"/>
      <c r="E6" s="72" t="s">
        <v>18</v>
      </c>
      <c r="F6" s="73">
        <v>283104.93999999994</v>
      </c>
      <c r="H6" s="74">
        <f>SUM(H3:H5)</f>
        <v>32743.97</v>
      </c>
      <c r="J6" s="74">
        <f>SUM(J3:J5)</f>
        <v>30273</v>
      </c>
      <c r="L6" s="74">
        <v>29590</v>
      </c>
      <c r="N6" s="74">
        <f>SUM(N3:N5)</f>
        <v>27963</v>
      </c>
      <c r="P6" s="74">
        <f>SUM(P3:P5)</f>
        <v>29906</v>
      </c>
      <c r="R6" s="74">
        <f>SUM(R3:R5)</f>
        <v>31543.06009999997</v>
      </c>
      <c r="T6" s="67"/>
    </row>
    <row r="7" spans="2:21" ht="5.5" customHeight="1" thickBot="1" x14ac:dyDescent="0.4">
      <c r="B7" s="62"/>
      <c r="C7" s="63"/>
      <c r="E7" s="75"/>
      <c r="F7" s="75"/>
      <c r="H7" s="75"/>
      <c r="J7" s="75"/>
      <c r="L7" s="75"/>
      <c r="N7" s="75"/>
      <c r="P7" s="75"/>
      <c r="R7" s="75"/>
    </row>
    <row r="8" spans="2:21" x14ac:dyDescent="0.35">
      <c r="B8" s="62"/>
      <c r="C8" s="63"/>
      <c r="E8" s="76" t="s">
        <v>20</v>
      </c>
      <c r="F8" s="77" t="s">
        <v>17</v>
      </c>
      <c r="H8" s="78" t="s">
        <v>36</v>
      </c>
      <c r="J8" s="78" t="s">
        <v>39</v>
      </c>
      <c r="L8" s="78" t="s">
        <v>43</v>
      </c>
      <c r="N8" s="78" t="s">
        <v>46</v>
      </c>
      <c r="P8" s="78" t="s">
        <v>63</v>
      </c>
      <c r="R8" s="78" t="s">
        <v>65</v>
      </c>
    </row>
    <row r="9" spans="2:21" ht="16" thickBot="1" x14ac:dyDescent="0.4">
      <c r="B9" s="79"/>
      <c r="C9" s="80"/>
      <c r="E9" s="81" t="s">
        <v>6</v>
      </c>
      <c r="F9" s="82">
        <v>1333.2</v>
      </c>
      <c r="H9" s="83">
        <v>0</v>
      </c>
      <c r="J9" s="83">
        <v>0</v>
      </c>
      <c r="L9" s="83">
        <v>0</v>
      </c>
      <c r="N9" s="83">
        <v>0</v>
      </c>
      <c r="P9" s="83">
        <v>0</v>
      </c>
      <c r="R9" s="83">
        <f t="shared" ref="R9:R18" si="0">+F9-H9-J9-L9-N9-P9</f>
        <v>1333.2</v>
      </c>
      <c r="T9" s="67">
        <f>+(H9+J9+L9+N9+P9)/F9</f>
        <v>0</v>
      </c>
      <c r="U9" s="56" t="s">
        <v>66</v>
      </c>
    </row>
    <row r="10" spans="2:21" ht="16" thickBot="1" x14ac:dyDescent="0.4">
      <c r="E10" s="81" t="s">
        <v>7</v>
      </c>
      <c r="F10" s="82">
        <v>12102.244000000001</v>
      </c>
      <c r="H10" s="83">
        <v>0</v>
      </c>
      <c r="J10" s="83">
        <v>0</v>
      </c>
      <c r="L10" s="83">
        <v>0</v>
      </c>
      <c r="N10" s="83">
        <v>12079.29</v>
      </c>
      <c r="P10" s="83">
        <v>0</v>
      </c>
      <c r="R10" s="84">
        <f t="shared" si="0"/>
        <v>22.953999999999724</v>
      </c>
      <c r="T10" s="67">
        <f t="shared" ref="T10:T21" si="1">+(H10+J10+L10+N10+P10)/F10</f>
        <v>0.99810332695324933</v>
      </c>
      <c r="U10" s="56" t="s">
        <v>67</v>
      </c>
    </row>
    <row r="11" spans="2:21" x14ac:dyDescent="0.35">
      <c r="B11" s="85" t="s">
        <v>14</v>
      </c>
      <c r="C11" s="86">
        <f>+F5+H24+J24+L24+N24+P24</f>
        <v>111578.42</v>
      </c>
      <c r="E11" s="81" t="s">
        <v>31</v>
      </c>
      <c r="F11" s="82">
        <v>30000</v>
      </c>
      <c r="H11" s="83">
        <v>0</v>
      </c>
      <c r="J11" s="83">
        <v>0</v>
      </c>
      <c r="L11" s="83">
        <v>22677.840000000004</v>
      </c>
      <c r="N11" s="83">
        <v>18272.099999999999</v>
      </c>
      <c r="P11" s="83">
        <v>500</v>
      </c>
      <c r="R11" s="87">
        <f t="shared" si="0"/>
        <v>-11449.940000000002</v>
      </c>
      <c r="T11" s="67">
        <f t="shared" si="1"/>
        <v>1.3816646666666668</v>
      </c>
      <c r="U11" s="56" t="s">
        <v>47</v>
      </c>
    </row>
    <row r="12" spans="2:21" ht="16" thickBot="1" x14ac:dyDescent="0.4">
      <c r="B12" s="88" t="s">
        <v>37</v>
      </c>
      <c r="C12" s="89">
        <f>+F29+H46+J46+L46+N46+P46</f>
        <v>-3546.2499999999927</v>
      </c>
      <c r="E12" s="81" t="s">
        <v>13</v>
      </c>
      <c r="F12" s="82">
        <v>5868.66</v>
      </c>
      <c r="H12" s="83">
        <v>0</v>
      </c>
      <c r="J12" s="83">
        <v>1046.95</v>
      </c>
      <c r="L12" s="83">
        <v>187.17</v>
      </c>
      <c r="N12" s="83">
        <v>279.99</v>
      </c>
      <c r="P12" s="83">
        <v>76</v>
      </c>
      <c r="R12" s="83">
        <f t="shared" si="0"/>
        <v>4278.55</v>
      </c>
      <c r="T12" s="67">
        <f t="shared" si="1"/>
        <v>0.27094941605068279</v>
      </c>
    </row>
    <row r="13" spans="2:21" x14ac:dyDescent="0.35">
      <c r="E13" s="81" t="s">
        <v>35</v>
      </c>
      <c r="F13" s="82">
        <v>1732.86</v>
      </c>
      <c r="H13" s="83">
        <v>80</v>
      </c>
      <c r="J13" s="83">
        <v>2690</v>
      </c>
      <c r="L13" s="83">
        <v>0</v>
      </c>
      <c r="N13" s="83">
        <v>0</v>
      </c>
      <c r="P13" s="83">
        <v>0</v>
      </c>
      <c r="R13" s="87">
        <f t="shared" si="0"/>
        <v>-1037.1400000000001</v>
      </c>
      <c r="T13" s="67">
        <f t="shared" si="1"/>
        <v>1.5985134402086725</v>
      </c>
      <c r="U13" s="56" t="s">
        <v>45</v>
      </c>
    </row>
    <row r="14" spans="2:21" x14ac:dyDescent="0.35">
      <c r="C14" s="90"/>
      <c r="E14" s="81" t="s">
        <v>2</v>
      </c>
      <c r="F14" s="82">
        <v>10800</v>
      </c>
      <c r="H14" s="83">
        <v>1200</v>
      </c>
      <c r="J14" s="83">
        <v>2400</v>
      </c>
      <c r="L14" s="83">
        <v>2400</v>
      </c>
      <c r="N14" s="83">
        <v>2150</v>
      </c>
      <c r="P14" s="83">
        <v>2325</v>
      </c>
      <c r="R14" s="83">
        <f t="shared" si="0"/>
        <v>325</v>
      </c>
      <c r="T14" s="67">
        <f t="shared" si="1"/>
        <v>0.96990740740740744</v>
      </c>
      <c r="U14" s="56" t="s">
        <v>68</v>
      </c>
    </row>
    <row r="15" spans="2:21" x14ac:dyDescent="0.35">
      <c r="C15" s="90"/>
      <c r="E15" s="81" t="s">
        <v>3</v>
      </c>
      <c r="F15" s="82">
        <v>500</v>
      </c>
      <c r="H15" s="83">
        <v>214.6</v>
      </c>
      <c r="J15" s="83">
        <v>0</v>
      </c>
      <c r="L15" s="83">
        <v>0</v>
      </c>
      <c r="N15" s="83">
        <v>0</v>
      </c>
      <c r="P15" s="83">
        <v>0</v>
      </c>
      <c r="R15" s="83">
        <f t="shared" si="0"/>
        <v>285.39999999999998</v>
      </c>
      <c r="T15" s="67">
        <f t="shared" si="1"/>
        <v>0.42919999999999997</v>
      </c>
    </row>
    <row r="16" spans="2:21" x14ac:dyDescent="0.35">
      <c r="E16" s="81" t="s">
        <v>4</v>
      </c>
      <c r="F16" s="82">
        <v>500</v>
      </c>
      <c r="H16" s="83">
        <v>2.54</v>
      </c>
      <c r="J16" s="83">
        <v>65.099999999999994</v>
      </c>
      <c r="L16" s="83">
        <v>12</v>
      </c>
      <c r="N16" s="83">
        <v>0</v>
      </c>
      <c r="P16" s="83">
        <v>0</v>
      </c>
      <c r="R16" s="83">
        <f t="shared" si="0"/>
        <v>420.36</v>
      </c>
      <c r="T16" s="67">
        <f t="shared" si="1"/>
        <v>0.15928</v>
      </c>
    </row>
    <row r="17" spans="5:27" x14ac:dyDescent="0.35">
      <c r="E17" s="81" t="s">
        <v>8</v>
      </c>
      <c r="F17" s="82">
        <v>11600</v>
      </c>
      <c r="H17" s="83">
        <v>2099.73</v>
      </c>
      <c r="J17" s="83">
        <v>0</v>
      </c>
      <c r="L17" s="83">
        <v>1176.48</v>
      </c>
      <c r="N17" s="83">
        <v>100.93</v>
      </c>
      <c r="P17" s="83">
        <v>0</v>
      </c>
      <c r="R17" s="83">
        <f t="shared" si="0"/>
        <v>8222.86</v>
      </c>
      <c r="T17" s="67">
        <f t="shared" si="1"/>
        <v>0.29113275862068966</v>
      </c>
      <c r="U17" s="56" t="s">
        <v>69</v>
      </c>
    </row>
    <row r="18" spans="5:27" x14ac:dyDescent="0.35">
      <c r="E18" s="81" t="s">
        <v>10</v>
      </c>
      <c r="F18" s="82">
        <v>48508.23</v>
      </c>
      <c r="H18" s="83">
        <v>8355.5</v>
      </c>
      <c r="J18" s="83">
        <v>8145</v>
      </c>
      <c r="L18" s="83">
        <v>8987</v>
      </c>
      <c r="N18" s="83">
        <v>7654.5</v>
      </c>
      <c r="P18" s="83">
        <v>7152</v>
      </c>
      <c r="R18" s="84">
        <f t="shared" si="0"/>
        <v>8214.2300000000032</v>
      </c>
      <c r="T18" s="67">
        <f t="shared" si="1"/>
        <v>0.83066316787893513</v>
      </c>
      <c r="U18" s="56" t="s">
        <v>70</v>
      </c>
      <c r="AA18" s="91"/>
    </row>
    <row r="19" spans="5:27" x14ac:dyDescent="0.35">
      <c r="E19" s="81" t="s">
        <v>38</v>
      </c>
      <c r="F19" s="82">
        <v>8567.09</v>
      </c>
      <c r="H19" s="83">
        <v>0</v>
      </c>
      <c r="J19" s="83">
        <v>6852.52</v>
      </c>
      <c r="L19" s="83">
        <v>5338.07</v>
      </c>
      <c r="N19" s="83">
        <v>0</v>
      </c>
      <c r="P19" s="83">
        <v>0</v>
      </c>
      <c r="R19" s="87">
        <f>+F19-H19-J19-L19-N19-P19</f>
        <v>-3623.5</v>
      </c>
      <c r="T19" s="67">
        <f t="shared" si="1"/>
        <v>1.4229557527701939</v>
      </c>
      <c r="U19" s="56" t="s">
        <v>71</v>
      </c>
      <c r="AA19" s="91"/>
    </row>
    <row r="20" spans="5:27" x14ac:dyDescent="0.35">
      <c r="E20" s="81" t="s">
        <v>5</v>
      </c>
      <c r="F20" s="82">
        <v>15567</v>
      </c>
      <c r="H20" s="83">
        <v>2515.41</v>
      </c>
      <c r="J20" s="83">
        <v>889.88</v>
      </c>
      <c r="L20" s="83">
        <v>0</v>
      </c>
      <c r="N20" s="83">
        <v>0</v>
      </c>
      <c r="P20" s="83">
        <v>4508.8899999999994</v>
      </c>
      <c r="R20" s="83">
        <f>+F20-H20-J20-L20-N20-P20</f>
        <v>7652.8200000000015</v>
      </c>
      <c r="T20" s="67">
        <f t="shared" si="1"/>
        <v>0.5083946810560801</v>
      </c>
      <c r="U20" s="56" t="s">
        <v>72</v>
      </c>
    </row>
    <row r="21" spans="5:27" ht="16" thickBot="1" x14ac:dyDescent="0.4">
      <c r="E21" s="92" t="s">
        <v>12</v>
      </c>
      <c r="F21" s="93">
        <v>21212.46</v>
      </c>
      <c r="H21" s="94">
        <v>1357.45</v>
      </c>
      <c r="J21" s="94">
        <v>360</v>
      </c>
      <c r="L21" s="94">
        <v>3252.48</v>
      </c>
      <c r="N21" s="94">
        <v>1876.49</v>
      </c>
      <c r="P21" s="94">
        <v>702.55</v>
      </c>
      <c r="R21" s="94">
        <f>+F21-H21-J21-L21-N21-P21</f>
        <v>13663.49</v>
      </c>
      <c r="T21" s="67">
        <f t="shared" si="1"/>
        <v>0.35587433046426492</v>
      </c>
      <c r="U21" s="56" t="s">
        <v>69</v>
      </c>
    </row>
    <row r="22" spans="5:27" ht="16.5" thickTop="1" thickBot="1" x14ac:dyDescent="0.4">
      <c r="E22" s="95" t="s">
        <v>19</v>
      </c>
      <c r="F22" s="96">
        <f>SUM(F9:F21)</f>
        <v>168291.74400000001</v>
      </c>
      <c r="H22" s="97">
        <f>SUM(H9:H21)</f>
        <v>15825.23</v>
      </c>
      <c r="J22" s="97">
        <f>SUM(J9:J21)</f>
        <v>22449.45</v>
      </c>
      <c r="L22" s="97">
        <v>44031.040000000008</v>
      </c>
      <c r="N22" s="97">
        <f>SUM(N9:N21)</f>
        <v>42413.3</v>
      </c>
      <c r="P22" s="97">
        <v>15264.439999999999</v>
      </c>
      <c r="R22" s="97">
        <f>SUM(R9:R21)</f>
        <v>28308.284000000003</v>
      </c>
    </row>
    <row r="23" spans="5:27" ht="5.5" customHeight="1" thickBot="1" x14ac:dyDescent="0.4">
      <c r="J23" s="53"/>
      <c r="L23" s="98"/>
      <c r="N23" s="98"/>
      <c r="P23" s="98"/>
    </row>
    <row r="24" spans="5:27" ht="16" thickBot="1" x14ac:dyDescent="0.4">
      <c r="E24" s="99" t="s">
        <v>14</v>
      </c>
      <c r="F24" s="100">
        <f>+F6-F22</f>
        <v>114813.19599999994</v>
      </c>
      <c r="G24" s="101"/>
      <c r="H24" s="102">
        <f>+H6-H22</f>
        <v>16918.740000000002</v>
      </c>
      <c r="I24" s="101"/>
      <c r="J24" s="102">
        <f>+J6-J22</f>
        <v>7823.5499999999993</v>
      </c>
      <c r="K24" s="101"/>
      <c r="L24" s="103">
        <f>+L6-L22</f>
        <v>-14441.040000000008</v>
      </c>
      <c r="M24" s="101"/>
      <c r="N24" s="103">
        <f>+N6-N22</f>
        <v>-14450.300000000003</v>
      </c>
      <c r="O24" s="101"/>
      <c r="P24" s="102">
        <f>+P6-P22</f>
        <v>14641.560000000001</v>
      </c>
      <c r="Q24" s="101"/>
      <c r="R24" s="102">
        <f>+R6-R22</f>
        <v>3234.7760999999664</v>
      </c>
    </row>
    <row r="25" spans="5:27" ht="16" thickBot="1" x14ac:dyDescent="0.4">
      <c r="J25" s="53"/>
    </row>
    <row r="26" spans="5:27" x14ac:dyDescent="0.35">
      <c r="E26" s="104" t="s">
        <v>21</v>
      </c>
      <c r="F26" s="105" t="s">
        <v>17</v>
      </c>
      <c r="H26" s="106" t="s">
        <v>36</v>
      </c>
      <c r="J26" s="106" t="s">
        <v>39</v>
      </c>
      <c r="L26" s="106" t="s">
        <v>43</v>
      </c>
      <c r="N26" s="106" t="s">
        <v>46</v>
      </c>
      <c r="P26" s="106" t="s">
        <v>63</v>
      </c>
      <c r="R26" s="106" t="s">
        <v>64</v>
      </c>
      <c r="W26" s="107"/>
    </row>
    <row r="27" spans="5:27" x14ac:dyDescent="0.35">
      <c r="E27" s="108" t="s">
        <v>1</v>
      </c>
      <c r="F27" s="109">
        <v>57588</v>
      </c>
      <c r="H27" s="110">
        <v>30211.87</v>
      </c>
      <c r="J27" s="110">
        <v>606</v>
      </c>
      <c r="L27" s="110">
        <v>0</v>
      </c>
      <c r="N27" s="110">
        <v>0</v>
      </c>
      <c r="P27" s="110">
        <v>30560.130000000016</v>
      </c>
      <c r="R27" s="111">
        <f>+F27-H27-J27-L27-P27</f>
        <v>-3790.0000000000146</v>
      </c>
      <c r="T27" s="67">
        <f>+(H27+J27+L27+N27+P27)/F27</f>
        <v>1.0658123220115305</v>
      </c>
      <c r="U27" s="56" t="s">
        <v>73</v>
      </c>
    </row>
    <row r="28" spans="5:27" x14ac:dyDescent="0.35">
      <c r="E28" s="108" t="s">
        <v>0</v>
      </c>
      <c r="F28" s="109">
        <v>0</v>
      </c>
      <c r="H28" s="110">
        <v>0</v>
      </c>
      <c r="J28" s="110">
        <v>135</v>
      </c>
      <c r="L28" s="110">
        <v>0</v>
      </c>
      <c r="N28" s="110">
        <v>20</v>
      </c>
      <c r="P28" s="110">
        <v>16.28</v>
      </c>
      <c r="R28" s="111">
        <f>+F28-H28-J28-L28-N28-P28</f>
        <v>-171.28</v>
      </c>
      <c r="T28" s="67"/>
    </row>
    <row r="29" spans="5:27" ht="16" thickBot="1" x14ac:dyDescent="0.4">
      <c r="E29" s="112" t="s">
        <v>42</v>
      </c>
      <c r="F29" s="113">
        <f>949.74+'[1]Orçamento Aprovado'!H29</f>
        <v>84076.800000000003</v>
      </c>
      <c r="H29" s="114">
        <v>0</v>
      </c>
      <c r="J29" s="114">
        <v>0</v>
      </c>
      <c r="L29" s="114">
        <v>0</v>
      </c>
      <c r="N29" s="114">
        <v>0</v>
      </c>
      <c r="P29" s="114">
        <v>0</v>
      </c>
      <c r="R29" s="114">
        <v>0</v>
      </c>
      <c r="T29" s="67"/>
    </row>
    <row r="30" spans="5:27" ht="16.5" thickTop="1" thickBot="1" x14ac:dyDescent="0.4">
      <c r="E30" s="115" t="s">
        <v>23</v>
      </c>
      <c r="F30" s="116">
        <f>SUM(F27:F29)</f>
        <v>141664.79999999999</v>
      </c>
      <c r="H30" s="117">
        <f>SUM(H27:H29)</f>
        <v>30211.87</v>
      </c>
      <c r="J30" s="117">
        <f>SUM(J27:J29)</f>
        <v>741</v>
      </c>
      <c r="L30" s="117">
        <v>0</v>
      </c>
      <c r="N30" s="117">
        <f>SUM(N27:N29)</f>
        <v>20</v>
      </c>
      <c r="P30" s="117">
        <v>30576.410000000014</v>
      </c>
      <c r="R30" s="117">
        <f>SUM(R27:R29)</f>
        <v>-3961.2800000000148</v>
      </c>
    </row>
    <row r="31" spans="5:27" ht="5.5" customHeight="1" thickBot="1" x14ac:dyDescent="0.4">
      <c r="E31" s="75"/>
      <c r="F31" s="75"/>
      <c r="H31" s="75"/>
      <c r="J31" s="75"/>
      <c r="L31" s="75"/>
      <c r="N31" s="75"/>
      <c r="P31" s="75"/>
      <c r="R31" s="75"/>
    </row>
    <row r="32" spans="5:27" x14ac:dyDescent="0.35">
      <c r="E32" s="118" t="s">
        <v>24</v>
      </c>
      <c r="F32" s="119" t="s">
        <v>17</v>
      </c>
      <c r="H32" s="120" t="s">
        <v>36</v>
      </c>
      <c r="J32" s="120" t="s">
        <v>39</v>
      </c>
      <c r="L32" s="120" t="s">
        <v>43</v>
      </c>
      <c r="N32" s="120" t="s">
        <v>46</v>
      </c>
      <c r="P32" s="120" t="s">
        <v>63</v>
      </c>
      <c r="R32" s="120" t="s">
        <v>65</v>
      </c>
    </row>
    <row r="33" spans="5:21" x14ac:dyDescent="0.35">
      <c r="E33" s="121" t="s">
        <v>32</v>
      </c>
      <c r="F33" s="122">
        <v>45000</v>
      </c>
      <c r="H33" s="123">
        <v>0</v>
      </c>
      <c r="J33" s="123">
        <v>0</v>
      </c>
      <c r="L33" s="123">
        <v>7730.21</v>
      </c>
      <c r="N33" s="123">
        <v>-9350</v>
      </c>
      <c r="P33" s="123">
        <v>41217.650000000009</v>
      </c>
      <c r="R33" s="124">
        <f>+F33-H33-J33-L33-N33-P33</f>
        <v>5402.1399999999921</v>
      </c>
      <c r="T33" s="67">
        <f>+(H33+J33+L33+N33+P33)/F33</f>
        <v>0.87995244444444465</v>
      </c>
      <c r="U33" s="56" t="s">
        <v>74</v>
      </c>
    </row>
    <row r="34" spans="5:21" x14ac:dyDescent="0.35">
      <c r="E34" s="121" t="s">
        <v>26</v>
      </c>
      <c r="F34" s="122">
        <v>30000</v>
      </c>
      <c r="H34" s="123">
        <v>0</v>
      </c>
      <c r="J34" s="123">
        <v>2659.47</v>
      </c>
      <c r="L34" s="123">
        <v>260</v>
      </c>
      <c r="N34" s="123">
        <v>9550</v>
      </c>
      <c r="P34" s="123">
        <v>0</v>
      </c>
      <c r="R34" s="123">
        <f>+F34-H34-J34-L34-N34-P34</f>
        <v>17530.53</v>
      </c>
      <c r="T34" s="67">
        <f t="shared" ref="T34:T43" si="2">+(H34+J34+L34+N34+P34)/F34</f>
        <v>0.41564899999999999</v>
      </c>
    </row>
    <row r="35" spans="5:21" x14ac:dyDescent="0.35">
      <c r="E35" s="121" t="s">
        <v>25</v>
      </c>
      <c r="F35" s="122">
        <v>6000</v>
      </c>
      <c r="H35" s="123">
        <v>0</v>
      </c>
      <c r="J35" s="123">
        <v>0</v>
      </c>
      <c r="L35" s="123">
        <v>0</v>
      </c>
      <c r="N35" s="123">
        <v>0</v>
      </c>
      <c r="P35" s="123">
        <v>0</v>
      </c>
      <c r="R35" s="123">
        <f t="shared" ref="R35:R37" si="3">+F35-H35-J35-L35-N35-P35</f>
        <v>6000</v>
      </c>
      <c r="T35" s="67">
        <f t="shared" si="2"/>
        <v>0</v>
      </c>
    </row>
    <row r="36" spans="5:21" x14ac:dyDescent="0.35">
      <c r="E36" s="121" t="s">
        <v>30</v>
      </c>
      <c r="F36" s="122">
        <v>24000</v>
      </c>
      <c r="H36" s="123">
        <v>-6336.6</v>
      </c>
      <c r="J36" s="123">
        <v>12127.75</v>
      </c>
      <c r="L36" s="123">
        <v>11451.479999999996</v>
      </c>
      <c r="N36" s="123">
        <v>-1611.53</v>
      </c>
      <c r="P36" s="123">
        <v>0</v>
      </c>
      <c r="R36" s="123">
        <f t="shared" si="3"/>
        <v>8368.9000000000033</v>
      </c>
      <c r="T36" s="67">
        <f t="shared" si="2"/>
        <v>0.65129583333333319</v>
      </c>
      <c r="U36" s="56" t="s">
        <v>75</v>
      </c>
    </row>
    <row r="37" spans="5:21" x14ac:dyDescent="0.35">
      <c r="E37" s="125" t="s">
        <v>11</v>
      </c>
      <c r="F37" s="126">
        <v>2700</v>
      </c>
      <c r="H37" s="127">
        <v>0</v>
      </c>
      <c r="J37" s="127">
        <v>0</v>
      </c>
      <c r="L37" s="127">
        <v>0</v>
      </c>
      <c r="N37" s="127">
        <v>0</v>
      </c>
      <c r="P37" s="127">
        <v>0</v>
      </c>
      <c r="R37" s="123">
        <f t="shared" si="3"/>
        <v>2700</v>
      </c>
      <c r="T37" s="67">
        <f t="shared" si="2"/>
        <v>0</v>
      </c>
      <c r="U37" s="56" t="s">
        <v>49</v>
      </c>
    </row>
    <row r="38" spans="5:21" x14ac:dyDescent="0.35">
      <c r="E38" s="125" t="s">
        <v>33</v>
      </c>
      <c r="F38" s="126">
        <v>16000</v>
      </c>
      <c r="H38" s="127">
        <v>8011</v>
      </c>
      <c r="J38" s="127">
        <v>2498</v>
      </c>
      <c r="L38" s="127">
        <v>1120</v>
      </c>
      <c r="N38" s="127">
        <v>700</v>
      </c>
      <c r="P38" s="127">
        <v>0</v>
      </c>
      <c r="R38" s="123">
        <f>+F38-H38-J38-L38-N38-P38</f>
        <v>3671</v>
      </c>
      <c r="T38" s="67">
        <f t="shared" si="2"/>
        <v>0.77056250000000004</v>
      </c>
    </row>
    <row r="39" spans="5:21" x14ac:dyDescent="0.35">
      <c r="E39" s="121" t="s">
        <v>9</v>
      </c>
      <c r="F39" s="122">
        <v>24520</v>
      </c>
      <c r="H39" s="123">
        <v>546.4</v>
      </c>
      <c r="J39" s="123">
        <v>0</v>
      </c>
      <c r="L39" s="123">
        <v>0</v>
      </c>
      <c r="N39" s="123">
        <v>12260</v>
      </c>
      <c r="P39" s="123">
        <v>12260</v>
      </c>
      <c r="R39" s="128">
        <f>+F39-H39-J39-L39-N39-P39</f>
        <v>-546.40000000000146</v>
      </c>
      <c r="T39" s="67">
        <f t="shared" si="2"/>
        <v>1.0222838499184339</v>
      </c>
    </row>
    <row r="40" spans="5:21" x14ac:dyDescent="0.35">
      <c r="E40" s="121" t="s">
        <v>28</v>
      </c>
      <c r="F40" s="122">
        <v>7500</v>
      </c>
      <c r="H40" s="123">
        <v>4500</v>
      </c>
      <c r="J40" s="123">
        <v>0</v>
      </c>
      <c r="L40" s="123">
        <v>0</v>
      </c>
      <c r="N40" s="123">
        <v>0</v>
      </c>
      <c r="P40" s="123">
        <v>3000</v>
      </c>
      <c r="R40" s="128">
        <f t="shared" ref="R40:R41" si="4">+F40-H40-J40-L40-N40-P40</f>
        <v>0</v>
      </c>
      <c r="T40" s="67">
        <f t="shared" si="2"/>
        <v>1</v>
      </c>
    </row>
    <row r="41" spans="5:21" x14ac:dyDescent="0.35">
      <c r="E41" s="121" t="s">
        <v>27</v>
      </c>
      <c r="F41" s="122">
        <v>5567.7</v>
      </c>
      <c r="H41" s="123">
        <v>0</v>
      </c>
      <c r="J41" s="123">
        <v>0</v>
      </c>
      <c r="L41" s="123">
        <v>0</v>
      </c>
      <c r="N41" s="123">
        <v>2768.5</v>
      </c>
      <c r="P41" s="123">
        <v>3742.3</v>
      </c>
      <c r="R41" s="128">
        <f t="shared" si="4"/>
        <v>-943.10000000000036</v>
      </c>
      <c r="T41" s="67">
        <f t="shared" si="2"/>
        <v>1.1693877184474739</v>
      </c>
    </row>
    <row r="42" spans="5:21" x14ac:dyDescent="0.35">
      <c r="E42" s="121" t="s">
        <v>29</v>
      </c>
      <c r="F42" s="122">
        <v>5567.7</v>
      </c>
      <c r="H42" s="123">
        <v>0</v>
      </c>
      <c r="J42" s="123">
        <v>0</v>
      </c>
      <c r="L42" s="123">
        <v>0</v>
      </c>
      <c r="N42" s="123">
        <v>0</v>
      </c>
      <c r="P42" s="123">
        <f>4103.33+1103.33+361.04</f>
        <v>5567.7</v>
      </c>
      <c r="R42" s="123">
        <f>+F42-H42-J42-L42-N42-P42</f>
        <v>0</v>
      </c>
      <c r="T42" s="67">
        <f t="shared" si="2"/>
        <v>1</v>
      </c>
    </row>
    <row r="43" spans="5:21" ht="16" thickBot="1" x14ac:dyDescent="0.4">
      <c r="E43" s="129" t="s">
        <v>34</v>
      </c>
      <c r="F43" s="130">
        <v>24520</v>
      </c>
      <c r="H43" s="131">
        <v>18000</v>
      </c>
      <c r="J43" s="131">
        <v>0</v>
      </c>
      <c r="L43" s="131">
        <v>0</v>
      </c>
      <c r="N43" s="131">
        <v>0</v>
      </c>
      <c r="P43" s="131">
        <v>6500</v>
      </c>
      <c r="R43" s="131">
        <f>+F43-H43-J43-L43-N43-P43</f>
        <v>20</v>
      </c>
      <c r="T43" s="67">
        <f t="shared" si="2"/>
        <v>0.99918433931484507</v>
      </c>
    </row>
    <row r="44" spans="5:21" ht="16.5" thickTop="1" thickBot="1" x14ac:dyDescent="0.4">
      <c r="E44" s="132" t="s">
        <v>19</v>
      </c>
      <c r="F44" s="133">
        <f>SUM(F33:F43)</f>
        <v>191375.40000000002</v>
      </c>
      <c r="H44" s="134">
        <f>SUM(H33:H43)</f>
        <v>24720.799999999999</v>
      </c>
      <c r="J44" s="134">
        <f>SUM(J33:J43)</f>
        <v>17285.22</v>
      </c>
      <c r="L44" s="134">
        <v>20561.689999999995</v>
      </c>
      <c r="N44" s="134">
        <f>SUM(N33:N43)</f>
        <v>14316.97</v>
      </c>
      <c r="P44" s="134">
        <f>SUM(P33:P43)</f>
        <v>72287.650000000009</v>
      </c>
      <c r="R44" s="134">
        <f>SUM(R33:R43)</f>
        <v>42203.069999999992</v>
      </c>
    </row>
    <row r="45" spans="5:21" ht="5.5" customHeight="1" thickBot="1" x14ac:dyDescent="0.4">
      <c r="J45" s="53"/>
    </row>
    <row r="46" spans="5:21" ht="16" thickBot="1" x14ac:dyDescent="0.4">
      <c r="E46" s="99" t="s">
        <v>44</v>
      </c>
      <c r="F46" s="135">
        <f>+F30-F44</f>
        <v>-49710.600000000035</v>
      </c>
      <c r="G46" s="101"/>
      <c r="H46" s="102">
        <f>+H30-H44</f>
        <v>5491.07</v>
      </c>
      <c r="I46" s="101"/>
      <c r="J46" s="103">
        <f>+J30-J44</f>
        <v>-16544.22</v>
      </c>
      <c r="K46" s="101"/>
      <c r="L46" s="103">
        <f>+L30-L44</f>
        <v>-20561.689999999995</v>
      </c>
      <c r="M46" s="101"/>
      <c r="N46" s="103">
        <f>+N30-N44</f>
        <v>-14296.97</v>
      </c>
      <c r="O46" s="101"/>
      <c r="P46" s="103">
        <f>+P30-P44</f>
        <v>-41711.239999999991</v>
      </c>
      <c r="Q46" s="101"/>
      <c r="R46" s="103">
        <f>+R30-R44</f>
        <v>-46164.350000000006</v>
      </c>
    </row>
    <row r="47" spans="5:21" ht="16" thickBot="1" x14ac:dyDescent="0.35">
      <c r="L47" s="54"/>
      <c r="N47" s="54"/>
      <c r="P47" s="54"/>
    </row>
    <row r="48" spans="5:21" ht="16" thickBot="1" x14ac:dyDescent="0.4">
      <c r="E48" s="136" t="s">
        <v>40</v>
      </c>
      <c r="F48" s="137">
        <f>+F24+F46</f>
        <v>65102.595999999903</v>
      </c>
      <c r="H48" s="138">
        <f>+H24+H46</f>
        <v>22409.81</v>
      </c>
      <c r="J48" s="139">
        <f>+J24+J46</f>
        <v>-8720.6700000000019</v>
      </c>
      <c r="L48" s="139">
        <f>+L24+L46</f>
        <v>-35002.730000000003</v>
      </c>
      <c r="N48" s="139">
        <f>+N24+N46</f>
        <v>-28747.270000000004</v>
      </c>
      <c r="P48" s="139">
        <f>+P24+P46</f>
        <v>-27069.679999999989</v>
      </c>
      <c r="R48" s="139">
        <f>+R24+R46</f>
        <v>-42929.573900000039</v>
      </c>
    </row>
  </sheetData>
  <conditionalFormatting sqref="T1:T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 T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ADED-BC01-4CC7-8833-3DBA7411F5FF}">
  <sheetPr>
    <tabColor theme="9" tint="0.59999389629810485"/>
  </sheetPr>
  <dimension ref="B1:I52"/>
  <sheetViews>
    <sheetView topLeftCell="A24" zoomScale="70" zoomScaleNormal="70" workbookViewId="0">
      <selection activeCell="F41" sqref="F41"/>
    </sheetView>
  </sheetViews>
  <sheetFormatPr defaultRowHeight="15.5" x14ac:dyDescent="0.35"/>
  <cols>
    <col min="1" max="1" width="4.08203125" style="20" customWidth="1"/>
    <col min="2" max="2" width="48.5" style="20" bestFit="1" customWidth="1"/>
    <col min="3" max="3" width="2.75" style="20" customWidth="1"/>
    <col min="4" max="4" width="16.4140625" style="20" bestFit="1" customWidth="1"/>
    <col min="5" max="16384" width="8.6640625" style="20"/>
  </cols>
  <sheetData>
    <row r="1" spans="2:4" ht="16" thickBot="1" x14ac:dyDescent="0.4"/>
    <row r="2" spans="2:4" x14ac:dyDescent="0.35">
      <c r="B2" s="48" t="s">
        <v>16</v>
      </c>
      <c r="C2" s="1"/>
      <c r="D2" s="3" t="s">
        <v>58</v>
      </c>
    </row>
    <row r="3" spans="2:4" x14ac:dyDescent="0.35">
      <c r="B3" s="47" t="s">
        <v>15</v>
      </c>
      <c r="C3" s="1"/>
      <c r="D3" s="4">
        <v>355500</v>
      </c>
    </row>
    <row r="4" spans="2:4" x14ac:dyDescent="0.35">
      <c r="B4" s="47" t="s">
        <v>22</v>
      </c>
      <c r="C4" s="1"/>
      <c r="D4" s="4">
        <v>0</v>
      </c>
    </row>
    <row r="5" spans="2:4" ht="16" thickBot="1" x14ac:dyDescent="0.4">
      <c r="B5" s="46" t="s">
        <v>50</v>
      </c>
      <c r="C5" s="1"/>
      <c r="D5" s="5">
        <v>50000</v>
      </c>
    </row>
    <row r="6" spans="2:4" ht="16.5" thickTop="1" thickBot="1" x14ac:dyDescent="0.4">
      <c r="B6" s="45" t="s">
        <v>18</v>
      </c>
      <c r="C6" s="1"/>
      <c r="D6" s="6">
        <f>SUM(D3:D5)</f>
        <v>405500</v>
      </c>
    </row>
    <row r="7" spans="2:4" ht="16" thickBot="1" x14ac:dyDescent="0.4">
      <c r="B7" s="2"/>
      <c r="C7" s="1"/>
      <c r="D7" s="2"/>
    </row>
    <row r="8" spans="2:4" x14ac:dyDescent="0.35">
      <c r="B8" s="44" t="s">
        <v>20</v>
      </c>
      <c r="C8" s="1"/>
      <c r="D8" s="7" t="s">
        <v>59</v>
      </c>
    </row>
    <row r="9" spans="2:4" x14ac:dyDescent="0.35">
      <c r="B9" s="43" t="s">
        <v>6</v>
      </c>
      <c r="C9" s="41"/>
      <c r="D9" s="8">
        <v>4500</v>
      </c>
    </row>
    <row r="10" spans="2:4" x14ac:dyDescent="0.35">
      <c r="B10" s="43" t="s">
        <v>7</v>
      </c>
      <c r="C10" s="41"/>
      <c r="D10" s="8">
        <v>38000</v>
      </c>
    </row>
    <row r="11" spans="2:4" x14ac:dyDescent="0.35">
      <c r="B11" s="43" t="s">
        <v>56</v>
      </c>
      <c r="C11" s="41"/>
      <c r="D11" s="8">
        <v>41000</v>
      </c>
    </row>
    <row r="12" spans="2:4" x14ac:dyDescent="0.35">
      <c r="B12" s="43" t="s">
        <v>13</v>
      </c>
      <c r="C12" s="41"/>
      <c r="D12" s="8">
        <v>4500</v>
      </c>
    </row>
    <row r="13" spans="2:4" x14ac:dyDescent="0.35">
      <c r="B13" s="43" t="s">
        <v>35</v>
      </c>
      <c r="C13" s="41"/>
      <c r="D13" s="8">
        <v>8000</v>
      </c>
    </row>
    <row r="14" spans="2:4" x14ac:dyDescent="0.35">
      <c r="B14" s="43" t="s">
        <v>2</v>
      </c>
      <c r="C14" s="41"/>
      <c r="D14" s="8">
        <v>28500</v>
      </c>
    </row>
    <row r="15" spans="2:4" x14ac:dyDescent="0.35">
      <c r="B15" s="43" t="s">
        <v>3</v>
      </c>
      <c r="C15" s="41"/>
      <c r="D15" s="8">
        <v>700</v>
      </c>
    </row>
    <row r="16" spans="2:4" x14ac:dyDescent="0.35">
      <c r="B16" s="43" t="s">
        <v>4</v>
      </c>
      <c r="C16" s="41"/>
      <c r="D16" s="8">
        <v>300</v>
      </c>
    </row>
    <row r="17" spans="2:4" x14ac:dyDescent="0.35">
      <c r="B17" s="43" t="s">
        <v>8</v>
      </c>
      <c r="C17" s="41"/>
      <c r="D17" s="8">
        <v>23000</v>
      </c>
    </row>
    <row r="18" spans="2:4" x14ac:dyDescent="0.35">
      <c r="B18" s="43" t="s">
        <v>10</v>
      </c>
      <c r="C18" s="41"/>
      <c r="D18" s="8">
        <v>94500</v>
      </c>
    </row>
    <row r="19" spans="2:4" x14ac:dyDescent="0.35">
      <c r="B19" s="43" t="s">
        <v>38</v>
      </c>
      <c r="C19" s="41"/>
      <c r="D19" s="8">
        <v>37000</v>
      </c>
    </row>
    <row r="20" spans="2:4" x14ac:dyDescent="0.35">
      <c r="B20" s="43" t="s">
        <v>5</v>
      </c>
      <c r="C20" s="41"/>
      <c r="D20" s="8">
        <v>10500</v>
      </c>
    </row>
    <row r="21" spans="2:4" ht="16" thickBot="1" x14ac:dyDescent="0.4">
      <c r="B21" s="42" t="s">
        <v>12</v>
      </c>
      <c r="C21" s="41"/>
      <c r="D21" s="9">
        <v>20000</v>
      </c>
    </row>
    <row r="22" spans="2:4" ht="16.5" thickTop="1" thickBot="1" x14ac:dyDescent="0.4">
      <c r="B22" s="40" t="s">
        <v>19</v>
      </c>
      <c r="C22" s="1"/>
      <c r="D22" s="10">
        <f>SUM(D9:D21)</f>
        <v>310500</v>
      </c>
    </row>
    <row r="23" spans="2:4" ht="16" thickBot="1" x14ac:dyDescent="0.4">
      <c r="B23" s="1"/>
      <c r="C23" s="1"/>
      <c r="D23" s="1"/>
    </row>
    <row r="24" spans="2:4" ht="16" thickBot="1" x14ac:dyDescent="0.4">
      <c r="B24" s="30" t="s">
        <v>14</v>
      </c>
      <c r="C24" s="1"/>
      <c r="D24" s="17">
        <f>+D6-D22</f>
        <v>95000</v>
      </c>
    </row>
    <row r="25" spans="2:4" ht="16" thickBot="1" x14ac:dyDescent="0.4">
      <c r="B25" s="1"/>
      <c r="C25" s="1"/>
      <c r="D25" s="1"/>
    </row>
    <row r="26" spans="2:4" x14ac:dyDescent="0.35">
      <c r="B26" s="39" t="s">
        <v>21</v>
      </c>
      <c r="C26" s="1"/>
      <c r="D26" s="11" t="s">
        <v>60</v>
      </c>
    </row>
    <row r="27" spans="2:4" x14ac:dyDescent="0.35">
      <c r="B27" s="38" t="s">
        <v>1</v>
      </c>
      <c r="C27" s="1"/>
      <c r="D27" s="12">
        <f>34000+36000+40000</f>
        <v>110000</v>
      </c>
    </row>
    <row r="28" spans="2:4" x14ac:dyDescent="0.35">
      <c r="B28" s="38" t="s">
        <v>0</v>
      </c>
      <c r="C28" s="1"/>
      <c r="D28" s="12">
        <v>50000</v>
      </c>
    </row>
    <row r="29" spans="2:4" ht="16" thickBot="1" x14ac:dyDescent="0.4">
      <c r="B29" s="37" t="s">
        <v>51</v>
      </c>
      <c r="C29" s="1"/>
      <c r="D29" s="13">
        <v>80000</v>
      </c>
    </row>
    <row r="30" spans="2:4" ht="16.5" thickTop="1" thickBot="1" x14ac:dyDescent="0.4">
      <c r="B30" s="36" t="s">
        <v>23</v>
      </c>
      <c r="C30" s="1"/>
      <c r="D30" s="14">
        <f>SUM(D27:D29)</f>
        <v>240000</v>
      </c>
    </row>
    <row r="31" spans="2:4" ht="16" thickBot="1" x14ac:dyDescent="0.4">
      <c r="B31" s="2"/>
      <c r="C31" s="1"/>
      <c r="D31" s="2"/>
    </row>
    <row r="32" spans="2:4" x14ac:dyDescent="0.35">
      <c r="B32" s="35" t="s">
        <v>24</v>
      </c>
      <c r="C32" s="1"/>
      <c r="D32" s="15" t="s">
        <v>61</v>
      </c>
    </row>
    <row r="33" spans="2:4" x14ac:dyDescent="0.35">
      <c r="B33" s="33" t="s">
        <v>55</v>
      </c>
      <c r="C33" s="1"/>
      <c r="D33" s="49">
        <f>+D30*D50</f>
        <v>115200</v>
      </c>
    </row>
    <row r="34" spans="2:4" x14ac:dyDescent="0.35">
      <c r="B34" s="33" t="s">
        <v>26</v>
      </c>
      <c r="C34" s="1"/>
      <c r="D34" s="49"/>
    </row>
    <row r="35" spans="2:4" x14ac:dyDescent="0.35">
      <c r="B35" s="33" t="s">
        <v>25</v>
      </c>
      <c r="C35" s="1"/>
      <c r="D35" s="49"/>
    </row>
    <row r="36" spans="2:4" x14ac:dyDescent="0.35">
      <c r="B36" s="33" t="s">
        <v>57</v>
      </c>
      <c r="C36" s="1"/>
      <c r="D36" s="49"/>
    </row>
    <row r="37" spans="2:4" x14ac:dyDescent="0.35">
      <c r="B37" s="34" t="s">
        <v>11</v>
      </c>
      <c r="C37" s="1"/>
      <c r="D37" s="50"/>
    </row>
    <row r="38" spans="2:4" x14ac:dyDescent="0.35">
      <c r="B38" s="34" t="s">
        <v>33</v>
      </c>
      <c r="C38" s="1"/>
      <c r="D38" s="19">
        <f>+D30*D51</f>
        <v>43200</v>
      </c>
    </row>
    <row r="39" spans="2:4" x14ac:dyDescent="0.35">
      <c r="B39" s="33" t="s">
        <v>9</v>
      </c>
      <c r="C39" s="1"/>
      <c r="D39" s="51">
        <f>+D30*D52</f>
        <v>81600</v>
      </c>
    </row>
    <row r="40" spans="2:4" x14ac:dyDescent="0.35">
      <c r="B40" s="33" t="s">
        <v>28</v>
      </c>
      <c r="C40" s="1"/>
      <c r="D40" s="49"/>
    </row>
    <row r="41" spans="2:4" x14ac:dyDescent="0.35">
      <c r="B41" s="33" t="s">
        <v>27</v>
      </c>
      <c r="C41" s="1"/>
      <c r="D41" s="49"/>
    </row>
    <row r="42" spans="2:4" x14ac:dyDescent="0.35">
      <c r="B42" s="33" t="s">
        <v>29</v>
      </c>
      <c r="C42" s="1"/>
      <c r="D42" s="49"/>
    </row>
    <row r="43" spans="2:4" ht="16" thickBot="1" x14ac:dyDescent="0.4">
      <c r="B43" s="32" t="s">
        <v>34</v>
      </c>
      <c r="C43" s="1"/>
      <c r="D43" s="52"/>
    </row>
    <row r="44" spans="2:4" ht="16.5" thickTop="1" thickBot="1" x14ac:dyDescent="0.4">
      <c r="B44" s="31" t="s">
        <v>19</v>
      </c>
      <c r="C44" s="1"/>
      <c r="D44" s="16">
        <v>240000</v>
      </c>
    </row>
    <row r="45" spans="2:4" ht="16" thickBot="1" x14ac:dyDescent="0.4">
      <c r="B45" s="1"/>
      <c r="C45" s="1"/>
      <c r="D45" s="1"/>
    </row>
    <row r="46" spans="2:4" ht="16" thickBot="1" x14ac:dyDescent="0.4">
      <c r="B46" s="30" t="s">
        <v>44</v>
      </c>
      <c r="C46" s="1"/>
      <c r="D46" s="17">
        <v>0</v>
      </c>
    </row>
    <row r="47" spans="2:4" ht="16" thickBot="1" x14ac:dyDescent="0.4">
      <c r="B47" s="1"/>
      <c r="C47" s="1"/>
      <c r="D47" s="1"/>
    </row>
    <row r="48" spans="2:4" ht="16" thickBot="1" x14ac:dyDescent="0.4">
      <c r="B48" s="29" t="s">
        <v>40</v>
      </c>
      <c r="C48" s="1"/>
      <c r="D48" s="18">
        <v>94999.997987586772</v>
      </c>
    </row>
    <row r="49" spans="2:4" ht="16" thickBot="1" x14ac:dyDescent="0.4">
      <c r="B49" s="1"/>
      <c r="C49" s="1"/>
      <c r="D49" s="1"/>
    </row>
    <row r="50" spans="2:4" x14ac:dyDescent="0.35">
      <c r="B50" s="28" t="s">
        <v>52</v>
      </c>
      <c r="C50" s="25"/>
      <c r="D50" s="27">
        <v>0.48</v>
      </c>
    </row>
    <row r="51" spans="2:4" x14ac:dyDescent="0.35">
      <c r="B51" s="26" t="s">
        <v>53</v>
      </c>
      <c r="C51" s="25"/>
      <c r="D51" s="24">
        <v>0.18</v>
      </c>
    </row>
    <row r="52" spans="2:4" ht="16" thickBot="1" x14ac:dyDescent="0.4">
      <c r="B52" s="23" t="s">
        <v>54</v>
      </c>
      <c r="C52" s="22"/>
      <c r="D52" s="21">
        <v>0.34</v>
      </c>
    </row>
  </sheetData>
  <mergeCells count="2">
    <mergeCell ref="D33:D37"/>
    <mergeCell ref="D39:D43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Acompanhamento 2023</vt:lpstr>
      <vt:lpstr>Orçamento 2024-2026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Riva Finatti</dc:creator>
  <cp:lastModifiedBy>Rafael Riva Finatti</cp:lastModifiedBy>
  <dcterms:created xsi:type="dcterms:W3CDTF">2022-04-08T15:08:21Z</dcterms:created>
  <dcterms:modified xsi:type="dcterms:W3CDTF">2023-11-22T10:54:39Z</dcterms:modified>
</cp:coreProperties>
</file>